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OneDrive - ksusk.cz\Plocha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51" sheetId="3" r:id="rId3"/>
    <sheet name="2 - SO201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SO000'!$A$1:$M$85</definedName>
    <definedName name="_xlnm.Print_Titles" localSheetId="1">'0 - SO000'!$22:$24</definedName>
    <definedName name="_xlnm.Print_Area" localSheetId="2">'1 - SO151'!$A$1:$M$49</definedName>
    <definedName name="_xlnm.Print_Titles" localSheetId="2">'1 - SO151'!$22:$24</definedName>
    <definedName name="_xlnm.Print_Area" localSheetId="3">'2 - SO201'!$A$1:$M$685</definedName>
    <definedName name="_xlnm.Print_Titles" localSheetId="3">'2 - SO201'!$31:$33</definedName>
  </definedNames>
  <calcPr/>
</workbook>
</file>

<file path=xl/calcChain.xml><?xml version="1.0" encoding="utf-8"?>
<calcChain xmlns="http://schemas.openxmlformats.org/spreadsheetml/2006/main">
  <c i="4" l="1" r="R662"/>
  <c r="Q662"/>
  <c r="J662"/>
  <c r="L662"/>
  <c r="R656"/>
  <c r="Q656"/>
  <c r="J656"/>
  <c r="L656"/>
  <c r="R650"/>
  <c r="Q650"/>
  <c r="J650"/>
  <c r="L650"/>
  <c r="R644"/>
  <c r="Q644"/>
  <c r="J644"/>
  <c r="L644"/>
  <c r="R638"/>
  <c r="Q638"/>
  <c r="J638"/>
  <c r="L638"/>
  <c r="R632"/>
  <c r="Q632"/>
  <c r="J632"/>
  <c r="L632"/>
  <c r="R626"/>
  <c r="Q626"/>
  <c r="J626"/>
  <c r="L626"/>
  <c r="R620"/>
  <c r="Q620"/>
  <c r="J620"/>
  <c r="L620"/>
  <c r="R614"/>
  <c r="Q614"/>
  <c r="J614"/>
  <c r="L614"/>
  <c r="R608"/>
  <c r="Q608"/>
  <c r="J608"/>
  <c r="L608"/>
  <c r="R602"/>
  <c r="Q602"/>
  <c r="J602"/>
  <c r="L602"/>
  <c r="R596"/>
  <c r="Q596"/>
  <c r="J596"/>
  <c r="L596"/>
  <c r="R590"/>
  <c r="Q590"/>
  <c r="J590"/>
  <c r="L590"/>
  <c r="R584"/>
  <c r="Q584"/>
  <c r="J584"/>
  <c r="L584"/>
  <c r="R578"/>
  <c r="Q578"/>
  <c r="J578"/>
  <c r="L578"/>
  <c r="R572"/>
  <c r="Q572"/>
  <c r="J572"/>
  <c r="L572"/>
  <c r="R566"/>
  <c r="Q566"/>
  <c r="J566"/>
  <c r="L566"/>
  <c r="R560"/>
  <c r="Q560"/>
  <c r="J560"/>
  <c r="L560"/>
  <c r="R554"/>
  <c r="Q554"/>
  <c r="J554"/>
  <c r="L554"/>
  <c r="R548"/>
  <c r="R668"/>
  <c r="Q548"/>
  <c r="Q668"/>
  <c r="J548"/>
  <c r="H669"/>
  <c r="R539"/>
  <c r="Q539"/>
  <c r="J539"/>
  <c r="L539"/>
  <c r="R533"/>
  <c r="Q533"/>
  <c r="J533"/>
  <c r="L533"/>
  <c r="R527"/>
  <c r="R545"/>
  <c r="Q527"/>
  <c r="Q545"/>
  <c r="J527"/>
  <c r="H546"/>
  <c r="R518"/>
  <c r="Q518"/>
  <c r="J518"/>
  <c r="L518"/>
  <c r="R512"/>
  <c r="Q512"/>
  <c r="J512"/>
  <c r="L512"/>
  <c r="R506"/>
  <c r="Q506"/>
  <c r="J506"/>
  <c r="L506"/>
  <c r="R500"/>
  <c r="Q500"/>
  <c r="J500"/>
  <c r="L500"/>
  <c r="R494"/>
  <c r="R524"/>
  <c r="Q494"/>
  <c r="Q524"/>
  <c r="J494"/>
  <c r="H525"/>
  <c r="R485"/>
  <c r="R491"/>
  <c r="Q485"/>
  <c r="Q491"/>
  <c r="J485"/>
  <c r="L491"/>
  <c r="R476"/>
  <c r="Q476"/>
  <c r="L476"/>
  <c r="J476"/>
  <c r="R470"/>
  <c r="Q470"/>
  <c r="J470"/>
  <c r="L470"/>
  <c r="R464"/>
  <c r="Q464"/>
  <c r="J464"/>
  <c r="L464"/>
  <c r="R458"/>
  <c r="Q458"/>
  <c r="J458"/>
  <c r="L458"/>
  <c r="R452"/>
  <c r="Q452"/>
  <c r="J452"/>
  <c r="L452"/>
  <c r="R446"/>
  <c r="Q446"/>
  <c r="J446"/>
  <c r="L446"/>
  <c r="R440"/>
  <c r="Q440"/>
  <c r="J440"/>
  <c r="L440"/>
  <c r="R434"/>
  <c r="Q434"/>
  <c r="J434"/>
  <c r="L434"/>
  <c r="R428"/>
  <c r="R482"/>
  <c r="Q428"/>
  <c r="Q482"/>
  <c r="J428"/>
  <c r="L428"/>
  <c r="R419"/>
  <c r="Q419"/>
  <c r="J419"/>
  <c r="L419"/>
  <c r="R413"/>
  <c r="Q413"/>
  <c r="J413"/>
  <c r="L413"/>
  <c r="R407"/>
  <c r="Q407"/>
  <c r="J407"/>
  <c r="L407"/>
  <c r="R401"/>
  <c r="Q401"/>
  <c r="J401"/>
  <c r="L401"/>
  <c r="R395"/>
  <c r="Q395"/>
  <c r="J395"/>
  <c r="L395"/>
  <c r="R389"/>
  <c r="Q389"/>
  <c r="J389"/>
  <c r="L389"/>
  <c r="R383"/>
  <c r="Q383"/>
  <c r="J383"/>
  <c r="L383"/>
  <c r="R377"/>
  <c r="Q377"/>
  <c r="J377"/>
  <c r="L377"/>
  <c r="R371"/>
  <c r="R425"/>
  <c r="Q371"/>
  <c r="Q425"/>
  <c r="J371"/>
  <c r="L425"/>
  <c r="L426"/>
  <c r="R362"/>
  <c r="Q362"/>
  <c r="J362"/>
  <c r="L362"/>
  <c r="R356"/>
  <c r="Q356"/>
  <c r="J356"/>
  <c r="L356"/>
  <c r="R350"/>
  <c r="Q350"/>
  <c r="J350"/>
  <c r="L350"/>
  <c r="R344"/>
  <c r="Q344"/>
  <c r="J344"/>
  <c r="L344"/>
  <c r="R338"/>
  <c r="Q338"/>
  <c r="J338"/>
  <c r="L338"/>
  <c r="R332"/>
  <c r="Q332"/>
  <c r="J332"/>
  <c r="L332"/>
  <c r="R326"/>
  <c r="R368"/>
  <c r="Q326"/>
  <c r="Q368"/>
  <c r="J326"/>
  <c r="H369"/>
  <c r="R317"/>
  <c r="Q317"/>
  <c r="J317"/>
  <c r="L317"/>
  <c r="R311"/>
  <c r="Q311"/>
  <c r="J311"/>
  <c r="L311"/>
  <c r="R305"/>
  <c r="Q305"/>
  <c r="J305"/>
  <c r="L305"/>
  <c r="R299"/>
  <c r="Q299"/>
  <c r="J299"/>
  <c r="L299"/>
  <c r="R293"/>
  <c r="Q293"/>
  <c r="J293"/>
  <c r="L293"/>
  <c r="R287"/>
  <c r="Q287"/>
  <c r="J287"/>
  <c r="L287"/>
  <c r="R281"/>
  <c r="Q281"/>
  <c r="J281"/>
  <c r="L281"/>
  <c r="R275"/>
  <c r="Q275"/>
  <c r="J275"/>
  <c r="L275"/>
  <c r="R269"/>
  <c r="Q269"/>
  <c r="J269"/>
  <c r="L269"/>
  <c r="R263"/>
  <c r="Q263"/>
  <c r="J263"/>
  <c r="L263"/>
  <c r="R257"/>
  <c r="Q257"/>
  <c r="J257"/>
  <c r="L257"/>
  <c r="R251"/>
  <c r="Q251"/>
  <c r="J251"/>
  <c r="L251"/>
  <c r="R245"/>
  <c r="Q245"/>
  <c r="J245"/>
  <c r="L245"/>
  <c r="R239"/>
  <c r="Q239"/>
  <c r="J239"/>
  <c r="L239"/>
  <c r="R233"/>
  <c r="Q233"/>
  <c r="J233"/>
  <c r="L233"/>
  <c r="R227"/>
  <c r="Q227"/>
  <c r="J227"/>
  <c r="L227"/>
  <c r="R221"/>
  <c r="Q221"/>
  <c r="J221"/>
  <c r="L221"/>
  <c r="R215"/>
  <c r="R323"/>
  <c r="Q215"/>
  <c r="Q323"/>
  <c r="J215"/>
  <c r="H324"/>
  <c r="R206"/>
  <c r="Q206"/>
  <c r="J206"/>
  <c r="L206"/>
  <c r="R200"/>
  <c r="Q200"/>
  <c r="J200"/>
  <c r="L200"/>
  <c r="R194"/>
  <c r="Q194"/>
  <c r="J194"/>
  <c r="L194"/>
  <c r="R188"/>
  <c r="Q188"/>
  <c r="J188"/>
  <c r="L188"/>
  <c r="R182"/>
  <c r="Q182"/>
  <c r="J182"/>
  <c r="L182"/>
  <c r="R176"/>
  <c r="Q176"/>
  <c r="J176"/>
  <c r="L176"/>
  <c r="R170"/>
  <c r="Q170"/>
  <c r="J170"/>
  <c r="L170"/>
  <c r="R164"/>
  <c r="Q164"/>
  <c r="J164"/>
  <c r="L164"/>
  <c r="R158"/>
  <c r="Q158"/>
  <c r="J158"/>
  <c r="L158"/>
  <c r="R152"/>
  <c r="Q152"/>
  <c r="J152"/>
  <c r="L152"/>
  <c r="R146"/>
  <c r="Q146"/>
  <c r="J146"/>
  <c r="L146"/>
  <c r="R140"/>
  <c r="Q140"/>
  <c r="J140"/>
  <c r="L140"/>
  <c r="R134"/>
  <c r="Q134"/>
  <c r="J134"/>
  <c r="L134"/>
  <c r="R128"/>
  <c r="Q128"/>
  <c r="J128"/>
  <c r="L128"/>
  <c r="R122"/>
  <c r="Q122"/>
  <c r="J122"/>
  <c r="L122"/>
  <c r="R116"/>
  <c r="Q116"/>
  <c r="J116"/>
  <c r="L116"/>
  <c r="R110"/>
  <c r="Q110"/>
  <c r="J110"/>
  <c r="L110"/>
  <c r="R104"/>
  <c r="Q104"/>
  <c r="J104"/>
  <c r="L104"/>
  <c r="R98"/>
  <c r="R212"/>
  <c r="Q98"/>
  <c r="Q212"/>
  <c r="J98"/>
  <c r="L212"/>
  <c r="L21"/>
  <c r="R89"/>
  <c r="Q89"/>
  <c r="J89"/>
  <c r="L89"/>
  <c r="R83"/>
  <c r="Q83"/>
  <c r="J83"/>
  <c r="L83"/>
  <c r="R77"/>
  <c r="Q77"/>
  <c r="J77"/>
  <c r="L77"/>
  <c r="R71"/>
  <c r="Q71"/>
  <c r="J71"/>
  <c r="L71"/>
  <c r="R65"/>
  <c r="Q65"/>
  <c r="J65"/>
  <c r="L65"/>
  <c r="R59"/>
  <c r="Q59"/>
  <c r="J59"/>
  <c r="L59"/>
  <c r="R53"/>
  <c r="Q53"/>
  <c r="J53"/>
  <c r="L53"/>
  <c r="R47"/>
  <c r="Q47"/>
  <c r="J47"/>
  <c r="L47"/>
  <c r="R41"/>
  <c r="Q41"/>
  <c r="J41"/>
  <c r="L41"/>
  <c r="R35"/>
  <c r="R95"/>
  <c r="Q35"/>
  <c r="Q95"/>
  <c r="J35"/>
  <c r="H96"/>
  <c r="K29"/>
  <c r="K28"/>
  <c r="K27"/>
  <c r="K26"/>
  <c r="K25"/>
  <c r="K24"/>
  <c r="K23"/>
  <c r="K22"/>
  <c r="K21"/>
  <c r="K20"/>
  <c r="A13"/>
  <c r="Q11"/>
  <c r="S6"/>
  <c r="S5"/>
  <c i="3" r="R26"/>
  <c r="R32"/>
  <c r="Q26"/>
  <c r="Q32"/>
  <c r="J26"/>
  <c r="H33"/>
  <c r="J10"/>
  <c r="S11"/>
  <c i="1" r="S21"/>
  <c i="3" r="K20"/>
  <c r="A13"/>
  <c r="Q11"/>
  <c r="S6"/>
  <c r="S5"/>
  <c i="2"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L32"/>
  <c r="J32"/>
  <c r="R26"/>
  <c r="R68"/>
  <c r="Q26"/>
  <c r="Q68"/>
  <c r="J26"/>
  <c r="H69"/>
  <c r="J10"/>
  <c r="A13"/>
  <c r="S6"/>
  <c r="S5"/>
  <c i="1" r="S6"/>
  <c r="S5"/>
  <c i="4" l="1" r="H212"/>
  <c r="H213"/>
  <c r="J10"/>
  <c r="S11"/>
  <c i="1" r="S22"/>
  <c i="4" r="L215"/>
  <c r="L492"/>
  <c r="L494"/>
  <c r="H524"/>
  <c r="L524"/>
  <c r="L27"/>
  <c r="L95"/>
  <c r="L20"/>
  <c r="L98"/>
  <c r="H492"/>
  <c i="1" r="D20"/>
  <c r="D21"/>
  <c i="4" r="L35"/>
  <c r="H95"/>
  <c r="J212"/>
  <c r="J213"/>
  <c r="L213"/>
  <c r="L527"/>
  <c r="H545"/>
  <c r="L545"/>
  <c r="L546"/>
  <c r="L548"/>
  <c r="H668"/>
  <c r="L24"/>
  <c r="H426"/>
  <c r="H482"/>
  <c r="L482"/>
  <c r="L483"/>
  <c r="L26"/>
  <c r="L668"/>
  <c r="L669"/>
  <c i="3" r="L26"/>
  <c r="L32"/>
  <c i="4" r="H483"/>
  <c r="L485"/>
  <c r="H491"/>
  <c r="J491"/>
  <c r="J492"/>
  <c i="3" r="H32"/>
  <c r="J11"/>
  <c i="1" r="F21"/>
  <c i="4" r="H323"/>
  <c r="L323"/>
  <c r="L324"/>
  <c r="L326"/>
  <c r="H368"/>
  <c r="L368"/>
  <c r="J368"/>
  <c r="J369"/>
  <c r="L371"/>
  <c r="H425"/>
  <c r="J425"/>
  <c r="J426"/>
  <c i="2" r="K20"/>
  <c r="Q11"/>
  <c r="S11"/>
  <c i="1" r="S20"/>
  <c i="2" r="L26"/>
  <c r="H68"/>
  <c r="J11"/>
  <c i="1" r="F20"/>
  <c i="2" r="L68"/>
  <c r="L69"/>
  <c i="3" l="1" r="J32"/>
  <c r="J33"/>
  <c i="4" r="J11"/>
  <c i="1" r="F22"/>
  <c i="4" r="S425"/>
  <c r="S24"/>
  <c r="S368"/>
  <c r="S23"/>
  <c r="S212"/>
  <c r="S21"/>
  <c r="S491"/>
  <c r="S26"/>
  <c r="L28"/>
  <c r="L29"/>
  <c r="J95"/>
  <c r="R11"/>
  <c r="J524"/>
  <c r="J525"/>
  <c i="1" r="D22"/>
  <c r="F11"/>
  <c i="4" r="L96"/>
  <c r="L525"/>
  <c r="J545"/>
  <c r="J546"/>
  <c i="2" r="S7"/>
  <c i="4" r="L25"/>
  <c r="J482"/>
  <c r="J483"/>
  <c r="J668"/>
  <c r="J669"/>
  <c r="L22"/>
  <c r="L23"/>
  <c i="3" r="L33"/>
  <c i="4" r="S7"/>
  <c i="3" r="L20"/>
  <c i="4" r="J323"/>
  <c r="J324"/>
  <c r="L369"/>
  <c i="2" r="L20"/>
  <c r="J68"/>
  <c r="J69"/>
  <c i="3" r="S7"/>
  <c i="1" l="1" r="S7"/>
  <c r="F13"/>
  <c i="4" r="S482"/>
  <c r="S25"/>
  <c r="S323"/>
  <c r="S22"/>
  <c r="S668"/>
  <c r="S29"/>
  <c r="S545"/>
  <c r="S28"/>
  <c r="S524"/>
  <c r="S27"/>
  <c i="2" r="S68"/>
  <c r="S20"/>
  <c i="3" r="S32"/>
  <c r="S20"/>
  <c i="4" r="S95"/>
  <c r="S20"/>
  <c r="J96"/>
  <c i="2" r="R11"/>
  <c i="3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<sst xmlns="http://schemas.openxmlformats.org/spreadsheetml/2006/main">
  <si>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</si>
  <si>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</si>
  <si>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TÚ_M_037 - Modernizace mostu ev.č. 220 - 020 Dubina  </t>
  </si>
  <si>
    <t>10.09.2025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</si>
  <si>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</si>
  <si>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</si>
  <si>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</si>
  <si>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</si>
  <si>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</si>
  <si>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</si>
  <si>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</si>
  <si>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</si>
  <si>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</si>
  <si>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</si>
  <si>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</si>
  <si>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</si>
  <si>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</si>
  <si>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</si>
  <si>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</si>
  <si>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</si>
  <si>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</si>
  <si>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</si>
  <si>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</si>
  <si>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</si>
  <si>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 Č. 222 - 020 DUBINA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</si>
  <si>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</si>
  <si>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</si>
  <si>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</si>
  <si>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</si>
  <si>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</si>
  <si>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</si>
  <si>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</si>
  <si>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</si>
  <si>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</si>
  <si>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</si>
  <si>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</si>
  <si>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</si>
  <si>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</si>
  <si>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</si>
  <si>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</si>
  <si>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</si>
  <si>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</si>
  <si>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</si>
  <si>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</si>
  <si>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</si>
  <si>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</si>
  <si>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</si>
  <si>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PROVIZORNÍ PODEPŘENÍ SÍTÍ NA KLENBĚ MOSTU, CETIN, a.s. VEDENÍ NN A NEPROVOZOVANÁ SÍŤ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</si>
  <si>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</si>
  <si>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</si>
  <si>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</si>
  <si>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</si>
  <si>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</si>
  <si>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</si>
  <si>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</si>
  <si>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</si>
  <si>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</si>
  <si>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</si>
  <si>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</si>
  <si>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</si>
  <si>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</si>
  <si>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SMĚROVÉ A VÝŠKOVÉ VYTYČENÍ STAVBY, VČETNĚ VYTYČENÍ INŽENÝRSKÝCH SÍTÍ_x000d_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</si>
  <si>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</si>
  <si>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</si>
  <si>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</si>
  <si>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</si>
  <si>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</si>
  <si>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</si>
  <si>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</si>
  <si>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</si>
  <si>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</si>
  <si>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</si>
  <si>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- 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</si>
  <si>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</si>
  <si>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</si>
  <si>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</si>
  <si>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</si>
  <si>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</si>
  <si>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</si>
  <si>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</si>
  <si>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</si>
  <si>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</si>
  <si>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</si>
  <si>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</si>
  <si>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</si>
  <si>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</si>
  <si>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</si>
  <si>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</si>
  <si>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SVĚTELNÝCH ZÁBRAN A OPLOCENÍ, VODÍCÍ STĚNY VČETNĚ REFLEXNÍCH PRVKŮ (BETONOVÁ SVODIDLA) , PŘENOSNÉ SEMAFOROVÉ SOUSTAVY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POLOŽKY_x000d_
- viz PD SO 151</t>
  </si>
  <si>
    <t>SO201 - MODERNIZACE MOSTU EV. Č. 222 - 020 DUBINA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</si>
  <si>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</si>
  <si>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</si>
  <si>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</si>
  <si>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</si>
  <si>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</si>
  <si>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</si>
  <si>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</si>
  <si>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</si>
  <si>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</si>
  <si>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</si>
  <si>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</si>
  <si>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</si>
  <si>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</si>
  <si>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zemina - výkopek</t>
  </si>
  <si>
    <t>z pol. č. 12960: 42,3m3*1,9t/m3 = 80,370 =&gt; A t_x000d_
z pol. č. 17120: 288,814m3*1,9t/m3 = 548,747 =&gt; B t_x000d_
Celkem: A+B = 629,117 =&gt; C t</t>
  </si>
  <si>
    <t>zahrnuje veškeré poplatky provozovateli skládky související s uložením odpadu na skládce.</t>
  </si>
  <si>
    <t>b</t>
  </si>
  <si>
    <t>- stávající podkladní vrstvy vozovky nestmelené</t>
  </si>
  <si>
    <t>z pol. č. 11332: 67,5m3*2,2t/m3 = 148,500 =&gt; A t</t>
  </si>
  <si>
    <t>c</t>
  </si>
  <si>
    <t>- stávající podkladní vrstvy vozovky stmelené</t>
  </si>
  <si>
    <t>z pol. č. 11334: 13,5m3*2,4t/m3 = 32,400 =&gt; A t</t>
  </si>
  <si>
    <t>d</t>
  </si>
  <si>
    <t>- prostý beton</t>
  </si>
  <si>
    <t>z pol. č. 11351: 0,1m*0,3m*3,7m*2,4t/m3 = 0,266 =&gt; A t_x000d_
z pol. č. 11352: 0,15m*0,3m*24,3m*2,4t/m3 = 2,624 =&gt; B t_x000d_
Celkem: A+B = 2,890 =&gt; C t</t>
  </si>
  <si>
    <t>e</t>
  </si>
  <si>
    <t>- kámen</t>
  </si>
  <si>
    <t xml:space="preserve">z položky č. 26154: (3,14*0,1m*0,1m*2,2m)*2,5t/m3 = 0,173 =&gt; A t_x000d_
z položky č. 96612:  9,2*2,5 = 23,000 =&gt; B _x000d_
z položky č. 96713:  13,0*2,5 = 32,500 =&gt; C _x000d_
A+B+C = 55,673 =&gt; D</t>
  </si>
  <si>
    <t>f</t>
  </si>
  <si>
    <t>- železobeton</t>
  </si>
  <si>
    <t>z pol. č. 96616: 5,675m3*2,5t/m3 = 14,188 =&gt; A t</t>
  </si>
  <si>
    <t>014211</t>
  </si>
  <si>
    <t>POPLATKY ZA ZEMNÍK - ORNICE</t>
  </si>
  <si>
    <t>M3</t>
  </si>
  <si>
    <t>- ornice pro položku 18220 (vykopávky v položce 12573)</t>
  </si>
  <si>
    <t>z pol. č. 12573: 12,96m3 = 12,960 =&gt; A m3</t>
  </si>
  <si>
    <t>zahrnuje veškeré poplatky majiteli zemníku související s nákupem zeminy (nikoliv s otvírkou zemníku)</t>
  </si>
  <si>
    <t>029412</t>
  </si>
  <si>
    <t>OSTATNÍ POŽADAVKY - VYPRACOVÁNÍ MOSTNÍHO LISTU</t>
  </si>
  <si>
    <t>- mostní list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</si>
  <si>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</si>
  <si>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</si>
  <si>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</si>
  <si>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</si>
  <si>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03710</t>
  </si>
  <si>
    <t>POMOC PRÁCE ZAJIŠŤ NEBO ZŘÍZ OBJÍŽĎKY A PŘÍSTUP CESTY</t>
  </si>
  <si>
    <t>- dosypání sjezdu na p.p.č. 204/6 z R-materiálu (cca 2 m3 - využití materiálu z položky 11372)_x000d_
- zřízení přechodu pro chodce z mobilní certifikované staveništní lávky (včetně dodání a dopravy lávky)_x000d_
- včetně zpětné odstranění dosypání sjezdu a kompletní likvidace a uvedení prostoru do původního stavu _x000d_
- položka bude čerpána se souhlasem TDS</t>
  </si>
  <si>
    <t>Položka zahrnuje:
- objednatelem povolené náklady na požadovaná zařízení zhotovitele
Položka nezahrnuje:
- x</t>
  </si>
  <si>
    <t>1 - Zemní práce</t>
  </si>
  <si>
    <t>11332</t>
  </si>
  <si>
    <t>ODSTRANĚNÍ PODKLADŮ ZPEVNĚNÝCH PLOCH Z KAMENIVA NESTMELENÉHO</t>
  </si>
  <si>
    <t>PODKLADNÍ VOZOVKOVÉ VRSTVY_x000d_
- včetně naložení, odvozu a uložení na skládku _x000d_
- poplatek za uložení na skládce viz položka 014102.b</t>
  </si>
  <si>
    <t>odměřeno digitálně ze situace_x000d_
podkladní vrstvy vozovky na mostě a předpolí - v tl. 300 mm: 225,0m2*0,3m = 67,500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</si>
  <si>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</si>
  <si>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</si>
  <si>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</si>
  <si>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PODKLADNÍ VOZOVKOVÉ VRSTVY_x000d_
- včetně naložení, odvozu a uložení na skládku _x000d_
- poplatek za uložení na skládce viz položka 014102.c</t>
  </si>
  <si>
    <t>odměřeno digitálně ze situace_x000d_
podkladní vrstvy vozovky na mostě a předpolí - v tl. 60 mm: 225,0m2*0,06m = 13,500 =&gt; A m3</t>
  </si>
  <si>
    <t>11351</t>
  </si>
  <si>
    <t>ODSTRANĚNÍ ZÁHONOVÝCH OBRUBNÍKŮ</t>
  </si>
  <si>
    <t>M</t>
  </si>
  <si>
    <t>ODSTRANĚNÍ STÁVAJÍCÍCH OBRUBNÍKŮ _x000d_
- včetně naložení, odvozu a uložení na skládku _x000d_
- poplatek za uložení na skládce viz položka 014102.d</t>
  </si>
  <si>
    <t>odstranění obrub_x000d_
u chodníku před mostem vpravo: 3,7m = 3,700 =&gt; A m</t>
  </si>
  <si>
    <t>11352</t>
  </si>
  <si>
    <t>ODSTRANĚNÍ CHODNÍKOVÝCH A SILNIČNÍCH OBRUBNÍKŮ BETONOVÝCH</t>
  </si>
  <si>
    <t>odstranění obruby_x000d_
u chodníku před mostem vpravo: 4,7m = 4,700 =&gt; A m_x000d_
vlevo: 19,6m = 19,600 =&gt; B m_x000d_
Celkem: A+B = 24,300 =&gt; C m</t>
  </si>
  <si>
    <t>11372</t>
  </si>
  <si>
    <t>FRÉZOVÁNÍ ZPEVNĚNÝCH PLOCH ASFALTOVÝCH</t>
  </si>
  <si>
    <t>- frézování stávající vozovky _x000d_
- vyfrézovaný materiál bude částečně využit v rámci stavby - zpětně použit na dosypání sjezdu - viz. položka 03710 (cca 2 m3)_x000d_
- zbývající část vyfrézovaného materiálu (29,50 m3) bude odkoupena zhotovitelem stavby na základě uzavřené kupní smlouvy</t>
  </si>
  <si>
    <t>odměřeno digitálně ze situace_x000d_
vozovka na mostě a předpolí - v tl. 140 mm: 225,0m2*0,14m = 31,500 =&gt; A m3</t>
  </si>
  <si>
    <t>113763</t>
  </si>
  <si>
    <t>FRÉZOVÁNÍ DRÁŽKY PRŮŘEZU DO 300MM2 V ASFALTOVÉ VOZOVCE</t>
  </si>
  <si>
    <t>- včetně likvidace vzniklého odpadu</t>
  </si>
  <si>
    <t>u chodníku před mostem vpravo: 4,4m = 4,400 =&gt; A m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</si>
  <si>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</si>
  <si>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</si>
  <si>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</si>
  <si>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pro zálivky řezané spáry ve vozovce: 7,1m+5,0m+6,9m = 19,000 =&gt; A m_x000d_
pro zálivky podél říms_x000d_
vpravo: 13,5m = 13,500 =&gt; B m_x000d_
vlevo: 19,65m = 19,650 =&gt; C m_x000d_
Celkem: A+B+C = 52,150 =&gt; D m</t>
  </si>
  <si>
    <t>11513</t>
  </si>
  <si>
    <t>ČERPÁNÍ VODY DO 2000 L/MIN</t>
  </si>
  <si>
    <t>HOD</t>
  </si>
  <si>
    <t>- čerpání vody _x000d_
- položka bude čerpána dle skutečnosti</t>
  </si>
  <si>
    <t>předpoklad 14 dní: 14dní*8hod = 112,000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</si>
  <si>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</si>
  <si>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12573</t>
  </si>
  <si>
    <t>VYKOPÁVKY ZE ZEMNÍKŮ A SKLÁDEK TŘ. I</t>
  </si>
  <si>
    <t>- ornice do položky 18220 (poplatek za zemník v položce 014211)</t>
  </si>
  <si>
    <t>natěžení a dovoz chybějící ornice_x000d_
dle pol. č. 18220: 12,96m3 = 12,960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</si>
  <si>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</si>
  <si>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12960</t>
  </si>
  <si>
    <t>ČIŠTĚNÍ VODOTEČÍ A MELIORAČ KANÁLŮ OD NÁNOSŮ</t>
  </si>
  <si>
    <t>ČISTĚNÍ OD NÁNOSU _x000d_
- včetně odstranění dřevěné bariéry z kulatin na návodní straně mostu vpravo _x000d_
- včetně naložení, odvozu a uložení na skládku _x000d_
- poplatek za uložení na skládce viz položka 014102.a</t>
  </si>
  <si>
    <t>pročištění koryta: 282,0m2*0,15m = 42,300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</si>
  <si>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</si>
  <si>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</si>
  <si>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</si>
  <si>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- včetně odstranění zásypu za opěrami z kamene pojeného jílem _x000d_
- včetně naložení, odvozu a uložení na skládku _x000d_
- poplatek za uložení na skládce viz položka 014102.a</t>
  </si>
  <si>
    <t>digitálně odměřeno z výkresu_x000d_
výkop nad klenbou a za opěrami_x000d_
1. etapa: 52,0m2*3,3m = 171,600 =&gt; A m3_x000d_
2. etapa: 27,0m2*3,7m = 99,900 =&gt; B m3_x000d_
Celkem: A+B = 271,500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</si>
  <si>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</si>
  <si>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</si>
  <si>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</si>
  <si>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na trvalou skládku</t>
  </si>
  <si>
    <t>zemina na skládku_x000d_
z pol. č. 13173: 271,5m3 = 271,500 =&gt; A m3_x000d_
z pol. č. 26124: 3,14*0,078*0,078m*167,4m = 3,198 =&gt; B m3_x000d_
z pol. č. 264215: 3,14*0,13m*0,13m*266,0m = 14,116 =&gt; C m3_x000d_
Celkem: A+B+C = 288,814 =&gt; D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</si>
  <si>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</si>
  <si>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</si>
  <si>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</si>
  <si>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- zemina vhodná do násypu _x000d_
- hutněná po vrstvách tl. max. 300 mm</t>
  </si>
  <si>
    <t>dosypání svahů vlevo: (30,0m2+35,0m2)*1,2koef.*0,3m = 23,400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</si>
  <si>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</si>
  <si>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</si>
  <si>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</si>
  <si>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- zásyp ze ŠD FR. 0-63 mm_x000d_
- hutněná po vrstvách tl. max. 300 mm</t>
  </si>
  <si>
    <t>digitálně odměřeno z výkresu_x000d_
zásyp nad klenbou a za opěrami_x000d_
1. etapa: 30,0m2*3,3m = 99,000 =&gt; A m3_x000d_
2. etapa: 21,0m2*3,7m = 77,700 =&gt; B m3_x000d_
Celkem: A+B = 176,700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</si>
  <si>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</si>
  <si>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</si>
  <si>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</si>
  <si>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ŠP, FR. 0-16 mm</t>
  </si>
  <si>
    <t>ochranný obsyp u těsnící fólie tl. 1 x 150 mm_x000d_
za rubem opěry O1_x000d_
1. etapa: 0,15m*5,2m*2,3m = 1,794 =&gt; A m3_x000d_
2. etapa: 0,15m*0,6m*2,7m = 0,243 =&gt; B m3_x000d_
za rubem opěry O2_x000d_
1. etapa: 0,15m*3,0m*2,4m = 1,080 =&gt; C m3_x000d_
2. etapa: 0,15m*0,6m*2,8m = 0,252 =&gt; D m3_x000d_
Celkem: A+B+C+D = 3,369 =&gt; E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</si>
  <si>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</si>
  <si>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ochranný obsyp klenby -se štěrkopísku - ŠP, FR. 8-32 mm, průměrné tloušťky 600 mm</t>
  </si>
  <si>
    <t>digitálně odměřeno z výkresu_x000d_
ochranný obsyp průměrné tloušťky 600 mm_x000d_
1. etapa: 9,0m2*3,3m = 29,700 =&gt; A m3_x000d_
2. etapa: 9,0m2*3,7m = 33,300 =&gt; B m3_x000d_
Celkem: A+B = 63,000 =&gt; C m3</t>
  </si>
  <si>
    <t>17780</t>
  </si>
  <si>
    <t>ZEMNÍ HRÁZKY Z NAKUPOVANÝCH MATERIÁLŮ</t>
  </si>
  <si>
    <t>- zřízení zemních hrázek pro provizorní převedení vody v korytě, včetně dopravy, dodání a nákupu vhodného těsnící materiálu _x000d_
- včetně zpětného rozebrání a likvidace zemních hrázek, včetně odvozu a uložení materiálu na skládce, včetně poplatku za uložení materiálu na skládce</t>
  </si>
  <si>
    <t>provizorní těsnící hrázky podél opěr: 1,1m2*25,0m*2 = 55,000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</si>
  <si>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</si>
  <si>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</si>
  <si>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</si>
  <si>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- rozprostření ornice TL. 150 MM_x000d_
- ornice v položce 12537 a 014211</t>
  </si>
  <si>
    <t>digitálně odměřeno z dispozičního výkresu_x000d_
vlevo: (30,0m2+35,0m2)*1,2koef.*0,15m = 11,700 =&gt; A m3_x000d_
vpravo: 7,0m2*1,2koef.*0,15m = 1,260 =&gt; B m3_x000d_
Celkem: A+B = 12,960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</si>
  <si>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</si>
  <si>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</si>
  <si>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</si>
  <si>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M2</t>
  </si>
  <si>
    <t>HYDROOSEV TRAVNÍ SMĚSI _x000d_
- včetně nákupu, dodání a dopravy travního semene _x000d_
- včetně následné péče</t>
  </si>
  <si>
    <t>digitálně odměřeno z dispozičního výkresu_x000d_
vlevo: (30,0m2+35,0m2)*1,2koef. = 78,000 =&gt; A m2_x000d_
vpravo: 7,0m2*1,2koef. = 8,400 =&gt; B m2_x000d_
Celkem: A+B = 86,400 =&gt; C m2</t>
  </si>
  <si>
    <t>Zahrnuje dodání předepsané travní směsi, hydroosev na ornici, zalévání, první pokosení, to vše bez ohledu na sklon terénu</t>
  </si>
  <si>
    <t>2 - Základy</t>
  </si>
  <si>
    <t>21331</t>
  </si>
  <si>
    <t>DRENÁŽNÍ VRSTVY Z BETONU MEZEROVITÉHO (DRENÁŽNÍHO)</t>
  </si>
  <si>
    <t>- obsyp drenáže drenážním betonem</t>
  </si>
  <si>
    <t>obsyp podélné drenáže_x000d_
za opěrou O1: 0,1m2*4,8m = 0,480 =&gt; A m3_x000d_
za opěrou O2: 0,1m2*4,8m = 0,480 =&gt; B m3_x000d_
Celkem: A+B = 0,960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</si>
  <si>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</si>
  <si>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</si>
  <si>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</si>
  <si>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- včetně kořene zápory z betonu C16-20-X0</t>
  </si>
  <si>
    <t>záporové paženípro 1. etapu_x000d_
HEB 160: (19ks*8,0m+13ks*2,0)*42,6kg/m/1000 = 7,583 =&gt; A t_x000d_
převázka 2 x UPE 200_x000d_
v jedné etáži: 2*(3,45m+5,2m+2,7m+3,2m)+1,2m*22,8kg/m/1000 = 29,127 =&gt; B t_x000d_
ve dvou etážích: 8*12,0m*22,8kg/m/1000 = 2,189 =&gt; C t_x000d_
záporové paženípro 2. etapu_x000d_
HEB 160: (10ks*8,0m)*42,6kg/m/1000 = 3,408 =&gt; D t_x000d_
převázka 2 x UPE 200_x000d_
v jedné etáži: 2*(5,2m+3,2m)*22,8kg/m/1000 = 0,383 =&gt; E t_x000d_
Celkem: A+B+C+D+E = 42,690 =&gt; F 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</si>
  <si>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</si>
  <si>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</si>
  <si>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</si>
  <si>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-výdřeva  120 x 120 mm, třída C24</t>
  </si>
  <si>
    <t>výdřeva 120/120 mm_x000d_
1. etapa_x000d_
3,5m*3,5m*0,12m = 1,470 =&gt; A m3_x000d_
3,8m*3,2m*0,12m = 1,459 =&gt; B m3_x000d_
45,0m2*0,12m = 5,400 =&gt; C m3_x000d_
2. etapa_x000d_
3,8m*3,4m*0,12m = 1,550 =&gt; D m3_x000d_
3,9m*3,2m*0,12m = 1,498 =&gt; E m3_x000d_
Celkem: A+B+C+D+E = 11,377 =&gt; F m3</t>
  </si>
  <si>
    <t>položka zahrnuje osazení pažin bez ohledu na druh, jejich opotřebení a jejich odstranění</t>
  </si>
  <si>
    <t>228172</t>
  </si>
  <si>
    <t>ODŘEZÁNÍ PILOT Z KOVOVÝCH DÍLCŮ</t>
  </si>
  <si>
    <t>- min. 1,0 m pod novým terénem</t>
  </si>
  <si>
    <t>odřezání zápor záporového pažení: 19ks+13ks+10ks = 42,000 =&gt; A ks</t>
  </si>
  <si>
    <t>zahrnuje i vodorovnou dopravu a uložení na skládku (bez poplatku)</t>
  </si>
  <si>
    <t>26124</t>
  </si>
  <si>
    <t>VRTY PRO KOTVENÍ, INJEKTÁŽ A MIKROPILOTY NA POVRCHU TŘ. II D DO 200MM</t>
  </si>
  <si>
    <t>D156 mm_x000d_
- včetně naložení, odvozu a uložení na skládku _x000d_
- poplatek za uložení na skládce viz položka 014102.a</t>
  </si>
  <si>
    <t>vrty pro předpínací tyče: 2ks*(5,4m+5,2m+5,0m+4,9m+4,8m+4,7m+4,7m+5,0m) = 79,400 =&gt; A m_x000d_
vrty pro IBO kotvy: (7ks+4ks)*8,0m = 88,000 =&gt; B m_x000d_
Celkem: A+B = 167,400 =&gt; C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</si>
  <si>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</si>
  <si>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261512</t>
  </si>
  <si>
    <t>VRTY PRO KOTVENÍ A INJEKTÁŽ TŘ V NA POVRCHU D DO 16MM</t>
  </si>
  <si>
    <t>D 16 mm</t>
  </si>
  <si>
    <t>vrty pro spřahující trny žb. desky a stáv. klenby a křídel, D 16 mm, dl. 0,3 m, 8ks/m2: (14,1m*5,4m)*8ks/m2*0,3m = 182,736 =&gt; A m_x000d_
vrty pro spřahující trny přibetonávky rubu křídel, D 16 mm, dl. 0,3 m, rastr 8 ks/m2: (2,5m*(4,5m+3,5m)+4,2m*(1,0m+0,6m))*8ks/m2*0,3m = 64,128 =&gt; B m_x000d_
Celkem: A+B = 246,864 =&gt; C m</t>
  </si>
  <si>
    <t>261513</t>
  </si>
  <si>
    <t>VRTY PRO KOTVENÍ A INJEKTÁŽ TŘ V NA POVRCHU D DO 25MM</t>
  </si>
  <si>
    <t>D 20 mm</t>
  </si>
  <si>
    <t>vrty pro spřahující trny bet. prahu a stáv. opěry - D 20 mm, dl. 0,65 m, á 1,0 m: 2*(23ks+31ks)*0,65m = 70,200 =&gt; A m_x000d_
vrty pro spřahující trny římsy a stáv. kamenné poprsní zdi - D 20 mm, dl. 0,5 m, á 300 mm: (66ks+46ks)*0,5m = 56,000 =&gt; B m_x000d_
Celkem: A+B = 126,200 =&gt; C m</t>
  </si>
  <si>
    <t>261515</t>
  </si>
  <si>
    <t>VRTY PRO KOTVENÍ A INJEKTÁŽ NA POVRCHU TŘ. V D DO 50MM</t>
  </si>
  <si>
    <t>D 36 mm</t>
  </si>
  <si>
    <t>dle přílohy č. 6 - Injektáž, vrty pro injektáž: 211,4m = 211,400 =&gt; A m</t>
  </si>
  <si>
    <t>jádrový vrt pro předpínací tyč skrz stávající zeď: 1,0m*16ks = 16,000 =&gt; A m</t>
  </si>
  <si>
    <t>26154</t>
  </si>
  <si>
    <t>VRTY PRO KOTVENÍ, INJEKTÁŽ A MIKROPILOTY NA POVRCHU TŘ. V D DO 200MM</t>
  </si>
  <si>
    <t>D 200 mm do kamene_x000d_
- včetně naložení, odvozu a uložení na skládku _x000d_
- poplatek za uložení na skládce viz položka 014102.e</t>
  </si>
  <si>
    <t>jádrový vrt pro vyústění odvodnění skrz opěru: 1,1m*2 = 2,200 =&gt; A m</t>
  </si>
  <si>
    <t>264215</t>
  </si>
  <si>
    <t>VRTY PRO PILOTY TŘ. II D DO 300MM</t>
  </si>
  <si>
    <t>D 260 mm_x000d_
- včetně naložení, odvozu a uložení na skládku _x000d_
- poplatek za uložení na skládce viz položka 014102.a</t>
  </si>
  <si>
    <t>vrty pro mikrozápory: 19ks*8,0m+13ks*2,0m+11ks*8,0m = 266,000 =&gt; A m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</si>
  <si>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</si>
  <si>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272315</t>
  </si>
  <si>
    <t>ZÁKLADY Z PROSTÉHO BETONU DO C30/37</t>
  </si>
  <si>
    <t>- základy z betonu C30/37-XF3, včetně nátěru 1 X ALP + 2 X ALN</t>
  </si>
  <si>
    <t>digitálně odměřeno z výkresu_x000d_
základový pas přibetonávky rubu křídel_x000d_
vlevo: 0,6m*0,3m*(4,5m+3,5m) = 1,440 =&gt; A m3_x000d_
vpravo: 0,6m*0,3m*(1,1m+0,6m) = 0,306 =&gt; B m3_x000d_
Celkem: A+B = 1,746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</si>
  <si>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</si>
  <si>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281611</t>
  </si>
  <si>
    <t>INJEKTOVÁNÍ NÍZKOTLAKÉ Z CEMENTOVÝCH POJIV NA POVRCHU</t>
  </si>
  <si>
    <t>injektáž - 30% objemu zdiva_x000d_
176,0m3*0,3 = 52,800 =&gt; A m3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</si>
  <si>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</si>
  <si>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285374</t>
  </si>
  <si>
    <t>KOTVENÍ NA POVRCHU Z PŘEDPÍNACÍ VÝZTUŽE DL. DO 6M</t>
  </si>
  <si>
    <t>pro 1. etapu: 2*8ks = 16,000 =&gt; A ks</t>
  </si>
  <si>
    <t>položka zahrnuje dodávku předepsané kotvy, případně její protikorozní úpravu, její osazení do vrtu, zainjektování a napnutí, případně opěrné desky
nezahrnuje vrty</t>
  </si>
  <si>
    <t>285376</t>
  </si>
  <si>
    <t>KOTVENÍ NA POVRCHU Z PŘEDPÍNACÍ VÝZTUŽE DL. DO 8M</t>
  </si>
  <si>
    <t>IBO KOTVY D 32 MM, DL. 8,0 M</t>
  </si>
  <si>
    <t>pro 1. etapu: 7ks = 7,000 =&gt; A ks_x000d_
pro 2. etapu: 4ks = 4,000 =&gt; B ks_x000d_
Celkem: A+B = 11,000 =&gt; C ks</t>
  </si>
  <si>
    <t>289971</t>
  </si>
  <si>
    <t>OPLÁŠTĚNÍ (ZPEVNĚNÍ) Z GEOTEXTILIE</t>
  </si>
  <si>
    <t>- geotextilie proti prorůstání vegetace</t>
  </si>
  <si>
    <t>digitálně odměřeno z výkresu_x000d_
geotextilie proti prorůstání vegetace_x000d_
pod opevněním svahu - tl. 150 mm: 15,0m2*1,2koef. = 18,000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</si>
  <si>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</si>
  <si>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</si>
  <si>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</si>
  <si>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- ochranná geotextilie nad těsnící fólií</t>
  </si>
  <si>
    <t>ochranná geotextilie nad těsnící fólií_x000d_
za rubem opěry O1_x000d_
1. etapa: 5,2m*2,3m = 11,960 =&gt; A m2_x000d_
2. etapa: 0,6m*2,7m = 1,620 =&gt; B m2_x000d_
za rubem opěry O2_x000d_
1. etapa: 3,0m*2,4m = 7,200 =&gt; C m2_x000d_
2. etapa: 0,6m*2,8m = 1,680 =&gt; D m2_x000d_
Celkem: A+B+C+D = 22,460 =&gt; E m2</t>
  </si>
  <si>
    <t>28999</t>
  </si>
  <si>
    <t>OPLÁŠTĚNÍ (ZPEVNĚNÍ) Z FÓLIE</t>
  </si>
  <si>
    <t>PEHD FÓLIE TL. 2 MM</t>
  </si>
  <si>
    <t>za rubem opěry O1_x000d_
1. etapa: 5,2m*2,3m = 11,960 =&gt; A m2_x000d_
2. etapa: 0,6m*2,7m = 1,620 =&gt; B m2_x000d_
za rubem opěry O2_x000d_
1. etapa: 3,0m*2,4m = 7,200 =&gt; C m2_x000d_
2. etapa: 0,6m*2,8m = 1,680 =&gt; D m2_x000d_
Celkem: A+B+C+D = 22,460 =&gt; E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</si>
  <si>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</si>
  <si>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</si>
  <si>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317325</t>
  </si>
  <si>
    <t>ŘÍMSY ZE ŽELEZOBETONU DO C30/37 (B37)</t>
  </si>
  <si>
    <t>C30/37-XF4, XD3, XC4</t>
  </si>
  <si>
    <t>římsa vpravo: (1,655m+0,615m)/2*0,43m*13,5m = 6,589 =&gt; A m3_x000d_
římsa vlevo: 0,85m*0,43m*19,65m = 7,182 =&gt; B m3_x000d_
Celkem: A+B = 13,771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</si>
  <si>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</si>
  <si>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</si>
  <si>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</si>
  <si>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B500B</t>
  </si>
  <si>
    <t>3% z pol. č. 317325: 13,771m3*7,85t/m3*0,03 = 3,243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</si>
  <si>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</si>
  <si>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333212</t>
  </si>
  <si>
    <t xml:space="preserve">MOSTNÍ OPĚRY A KŘÍDLA Z LOMOVÉHO KAMENE  NA MC</t>
  </si>
  <si>
    <t>- poprsní zeď - ztracené bednění - žulové řádkové zdivo na MC 30 z vyspárováním - vyzděno na vazbu běhoun - vazák - tl. 150 mm_x000d_
- včetně nákupu vhodného kamene</t>
  </si>
  <si>
    <t>poprsní zeď na povodní straně - zdivo v líci: 0,5m2*19,65m = 9,825 =&gt; A m3</t>
  </si>
  <si>
    <t>položka zahrnuje dodávku a osazení lomového kamene, jeho výběr a případnou úpravu, dodávku předepsané malty, spárování.</t>
  </si>
  <si>
    <t>333325</t>
  </si>
  <si>
    <t>MOSTNÍ OPĚRY A KŘÍDLA ZE ŽELEZOVÉHO BETONU DO C30/37</t>
  </si>
  <si>
    <t>C30/37-XF3, VČ. NÁTĚRU 1 X ALP + 2 X ALN, SPŘAHUJÍCÍ TRNY UVEDENY V POL. Č. 936502</t>
  </si>
  <si>
    <t>digitálně odměřeno z výkresu_x000d_
dřík přibetonávky rubu křídel vlevo: 0,3m*2,2m*(4,5m+3,5m) = 5,280 =&gt; A m3_x000d_
dřík přibetonávky rubu křídel vpravo: 0,3m*4,2m*(1,1m+0,6m) = 2,142 =&gt; B m3_x000d_
Celkem: A+B = 7,422 =&gt; C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</si>
  <si>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</si>
  <si>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C30/37-XF3</t>
  </si>
  <si>
    <t>poprsní zeď na povodní straně: 1,1m2*19,65m = 21,615 =&gt; A m3_x000d_
odpočet řádkového zdiva v líci: -0,5m2*19,65m = -9,825 =&gt; B m3_x000d_
Celkem: A+B = 11,790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</si>
  <si>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</si>
  <si>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</si>
  <si>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</si>
  <si>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1,5% z pol. č. 333325.a: 7,422m3*7,85t/m3*0,015 = 0,874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</si>
  <si>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</si>
  <si>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333366</t>
  </si>
  <si>
    <t>VÝZTUŽ MOSTNÍCH OPĚR A KŘÍDEL Z KARI SÍTÍ</t>
  </si>
  <si>
    <t>1,0% z pol. č. 333325.a: 7,422m3*7,85t/m3*0,01 = 0,583 =&gt; A t</t>
  </si>
  <si>
    <t>4 - Vodorovné konstrukce</t>
  </si>
  <si>
    <t>421325</t>
  </si>
  <si>
    <t>MOSTNÍ NOSNÉ DESKOVÉ KONSTRUKCE ZE ŽELEZOBETONU C30/37</t>
  </si>
  <si>
    <t>C30/37-XF3_x000d_
- železobetonová deska tl. 300 mm spřažená trny s kamennou klenbou</t>
  </si>
  <si>
    <t>žb. deska na rubu klenby - tl. 300 mm: 6,0m2*5,4m = 32,400 =&gt; A m3</t>
  </si>
  <si>
    <t>421365</t>
  </si>
  <si>
    <t>VÝZTUŽ MOSTNÍ DESKOVÉ KONSTRUKCE Z OCELI 10505</t>
  </si>
  <si>
    <t>1,5% z pol. č. 421325: 32,4m3*7,85t/m3*0,015 = 3,815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</si>
  <si>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</si>
  <si>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421366</t>
  </si>
  <si>
    <t>VÝZTUŽ MOSTNÍ DESKOVÉ KONSTRUKCE Z KARI SÍTÍ</t>
  </si>
  <si>
    <t>1,0% z pol. č. 421325: 32,4m3*7,85t/m3*0,01 = 2,543 =&gt; A t</t>
  </si>
  <si>
    <t>451312</t>
  </si>
  <si>
    <t>PODKLADNÍ A VÝPLŇOVÉ VRSTVY Z PROSTÉHO BETONU C12/15</t>
  </si>
  <si>
    <t>- podkladní beton C12/15-X0</t>
  </si>
  <si>
    <t>digitálně odměřeno z výkresu_x000d_
podkladní beton pod drenáží_x000d_
za rubem opěry O1_x000d_
1. etapa: 2,1m2*2,3m = 4,830 =&gt; A m3_x000d_
2. etapa: 1,1m2*2,7m = 2,970 =&gt; B m3_x000d_
za rubem opěry O2_x000d_
1. etapa: 2,1m2*2,4m = 5,040 =&gt; C m3_x000d_
2. etapa: 1,1m2*2,8m = 3,080 =&gt; D m3_x000d_
Celkem: A+B+C+D = 15,920 =&gt; E m3</t>
  </si>
  <si>
    <t>451315</t>
  </si>
  <si>
    <t>PODKLADNÍ A VÝPLŇOVÉ VRSTVY Z PROSTÉHO BETONU C30/37</t>
  </si>
  <si>
    <t>- podkladní beton C30/37</t>
  </si>
  <si>
    <t>digitálně odměřeno z výkresu_x000d_
pod opevněním svahu - tl. 150 mm: 15,0m2*1,2koef.*0,15m = 2,700 =&gt; A m3</t>
  </si>
  <si>
    <t>45860</t>
  </si>
  <si>
    <t>VÝPLŇ ZA OPĚRAMI A ZDMI Z MEZEROVITÉHO BETONU</t>
  </si>
  <si>
    <t>- pažení mezi etapami z mezerovitého betonu MCB8 tl. 1,0 m</t>
  </si>
  <si>
    <t>zídka z mezerovitého betonu jako pažení mezi etapami: 1,25m*45,0m2 = 56,250 =&gt; A m3</t>
  </si>
  <si>
    <t>položka zahrnuje:
- dodávku mezerovitého betonu předepsané kvality a zásyp se zhutněním včetně mimostaveništní a vnitrostaveništní dopravy</t>
  </si>
  <si>
    <t>46321</t>
  </si>
  <si>
    <t>ROVNANINA Z LOMOVÉHO KAMENE</t>
  </si>
  <si>
    <t>- těžká kamenná rovnanina, hmotnost kamenů 50 - 200 kg _x000d_
- tl. 0,6 m</t>
  </si>
  <si>
    <t>na návodní straně vpravo: 0,8m*0,6m*3,0m = 1,440 =&gt; A m3_x000d_
na povodní straně vlevo: 0,8m*0,6m*2,3m = 1,104 =&gt; B m3_x000d_
Celkem: A+B = 2,544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</si>
  <si>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</si>
  <si>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</si>
  <si>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</si>
  <si>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- dlažba z lomového kamene, včetně betonového lože tl. min. 200 mm z betonu C25/30_x000d_
- včetně spárování cementovou maltou M25-XF4 a vyplnění spár, případně s vyklínováním dle technické specifikace</t>
  </si>
  <si>
    <t>digitálně odměřeno z výkresu_x000d_
opevnění svahu - tl. 200 mm: 15,0m2*1,2koef.*0,2m = 3,600 =&gt; A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</si>
  <si>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</si>
  <si>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</si>
  <si>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</si>
  <si>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- betonový práh z betonu C30/37-XF3 C30/37-XF3_x000d_
- tl. 300 mm</t>
  </si>
  <si>
    <t>betonový práh podél opěr, rozměr 300 x 800 mm: 0,3m*0,8m*(11,1m+15,0m) = 6,264 =&gt; A m3_x000d_
ukončující práh opevnění svahu, rozměr 500 x 800 mm: 0,5m*0,8m*2,8m = 1,120 =&gt; B m3_x000d_
Celkem: A+B = 7,384 =&gt; C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</si>
  <si>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</si>
  <si>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</si>
  <si>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</si>
  <si>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</si>
  <si>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</si>
  <si>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na mostě a předpolí: 226,0m2 = 226,000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</si>
  <si>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</si>
  <si>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ŠD, B, FR. 0/32 mm, TL. 150 mm</t>
  </si>
  <si>
    <t>572123</t>
  </si>
  <si>
    <t>INFILTRAČNÍ POSTŘIK Z EMULZE DO 1,0KG/M2</t>
  </si>
  <si>
    <t>- infiltrační postřik PI-C 1,0 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</si>
  <si>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</si>
  <si>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</si>
  <si>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</si>
  <si>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- PS-C 0,30 kg/m2</t>
  </si>
  <si>
    <t>digitálně odměřeno z výkresu_x000d_
vozovka na mostě a předpolí: 226,0m2*2vrstvy = 452,000 =&gt; A m2</t>
  </si>
  <si>
    <t>574A33</t>
  </si>
  <si>
    <t>ASFALTOVÝ BETON PRO OBRUSNÉ VRSTVY ACO 11 TL. 40MM</t>
  </si>
  <si>
    <t>ACO 11 tl. 40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</si>
  <si>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</si>
  <si>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</si>
  <si>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</si>
  <si>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</t>
  </si>
  <si>
    <t>574E46</t>
  </si>
  <si>
    <t>ASFALTOVÝ BETON PRO PODKLADNÍ VRSTVY ACP 16+, 16S TL. 50MM</t>
  </si>
  <si>
    <t>ACP 16+ tl. 50 mm</t>
  </si>
  <si>
    <t>582621</t>
  </si>
  <si>
    <t>KRYTY Z BETON DLAŽDIC SE ZÁMKEM ŠEDÝCH TL 60MM DO LOŽE Z MC</t>
  </si>
  <si>
    <t>- předláždění chodníku - zámková dlažba tl. 60 mm, včetně lože z betonu C25/30</t>
  </si>
  <si>
    <t>digitálně odměřeno z výkresu_x000d_
chodník před mostem vpravo - doplněno 15% z celkové plochy: 13,0m2*0,15 = 1,950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</si>
  <si>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</si>
  <si>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</si>
  <si>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</si>
  <si>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výplň řezané spáry ve vozovce v místě napojení na stávající vozovku: 7,1m+6,9m+5,0m = 19,000 =&gt; A m_x000d_
podél římsy vpravo: 13,5m = 13,500 =&gt; B m_x000d_
podél římsy vlevo: 19,65m = 19,650 =&gt; C m_x000d_
podél obrubníku: 4,5m = 4,500 =&gt; D m_x000d_
Celkem: A+B+C+D = 56,650 =&gt; E m</t>
  </si>
  <si>
    <t>položka zahrnuje:
- dodávku předepsaného materiálu
- vyčištění a výplň spar tímto materiálem</t>
  </si>
  <si>
    <t>6 - Úpravy povrchů, podlahy, výplně otvorů</t>
  </si>
  <si>
    <t>62745</t>
  </si>
  <si>
    <t>SPÁROVÁNÍ STARÉHO ZDIVA CEMENTOVOU MALTOU</t>
  </si>
  <si>
    <t>- vyčištění spár a jejich přespárování cementovou maltou na hloubku min. 80 mm_x000d_
- po očištění otryskáním (položka 938445)</t>
  </si>
  <si>
    <t>digitálně odměřeno z výkresu_x000d_
pohledové plochy vpravo: 40,0m2 = 40,000 =&gt; A m2_x000d_
pohledové plochy vlevo: 30,0m2 = 30,000 =&gt; B m2_x000d_
líc klenby: (1,2m+10,0m+1,2m)*8,2m = 101,680 =&gt; C m2_x000d_
rub klenby a opěr: 14,1m*8,2m = 115,620 =&gt; D m2_x000d_
rub křídel vlevo: 2,6m*(4,5m+3,5m) = 20,800 =&gt; E m2_x000d_
rub křídel a poprsních zdí vpravo: 4,5m*(1,0m+0,6m) = 7,200 =&gt; F m2_x000d_
Celkem: A+B+C+D+E+F = 315,300 =&gt; G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</si>
  <si>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</si>
  <si>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</si>
  <si>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702113</t>
  </si>
  <si>
    <t>KABELOVÝ ŽLAB ZEMNÍ VČETNĚ KRYTU SVĚTLÉ ŠÍŘKY PŘES 250 MM</t>
  </si>
  <si>
    <t>- betonový kabelový žlab 345 X 290 mm - 2 ks</t>
  </si>
  <si>
    <t>pod vozovkou: 2*20,0m = 40,000 =&gt; A 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</si>
  <si>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</si>
  <si>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711442</t>
  </si>
  <si>
    <t>IZOLACE MOSTOVEK CELOPLOŠNÁ ASFALTOVÝMI PÁSY S PEČETÍCÍ VRSTVOU</t>
  </si>
  <si>
    <t>NAIP TL. 5 MM, VČ. UKOTVENÍ IZOLACE, VČ. FABIONU Z MC10 100X100 MM MEZI DESKOU A KŘÍDLY MOSTU</t>
  </si>
  <si>
    <t>izolace žb. desky nad klenbou a opěr: 16,0m*8,2m = 131,200 =&gt; A m2_x000d_
na křídlech: 4,0m*(4,3m+3,3m+0,8m+0,4m) = 35,200 =&gt; B m2_x000d_
Celkem: A+B = 166,400 =&gt; C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</si>
  <si>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</si>
  <si>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711509</t>
  </si>
  <si>
    <t>OCHRANA IZOLACE NA POVRCHU TEXTILIÍ</t>
  </si>
  <si>
    <t>- ochranná geotextílie min. 600 G/M2</t>
  </si>
  <si>
    <t>ochrana izolace žb. desky nad klenbou a opěr: 16,0m*8,2m*2vrstvy = 262,400 =&gt; A m2_x000d_
na křídlech: 4,0m*(4,3m+3,3m+0,8m+0,4m) = 35,200 =&gt; B m2_x000d_
Celkem: A+B = 297,600 =&gt; C m2</t>
  </si>
  <si>
    <t xml:space="preserve">položka zahrnuje:
- dodání  předepsaného ochranného materiálu
- zřízení ochrany izolace</t>
  </si>
  <si>
    <t>78382</t>
  </si>
  <si>
    <t>NÁTĚRY BETON KONSTR TYP S2 (OS-B)</t>
  </si>
  <si>
    <t>TYP S2 DLE TKP 31</t>
  </si>
  <si>
    <t>hydrofobní nátěr římsy_x000d_
vpravo: (0,15m+0,85m+0,45m+0,15m)*19,65m-(0,15m+0,15m)*19,65m = 25,545 =&gt; A m2_x000d_
vlevo: (0,15m+0,45m+0,15m)*13,5m+14,5m2-(0,15m+0,15m)*13,5m = 20,575 =&gt; B m2_x000d_
Celkem: A+B = 46,120 =&gt; C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</si>
  <si>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</si>
  <si>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</si>
  <si>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</si>
  <si>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</si>
  <si>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(0,15m+0,15m)*13,5m = 4,050 =&gt; A m2_x000d_
vlevo: (0,15m+0,15m)*19,65m = 5,895 =&gt; B m2_x000d_
Celkem: A+B = 9,945 =&gt; C m2</t>
  </si>
  <si>
    <t>8 - Potrubí</t>
  </si>
  <si>
    <t>87434</t>
  </si>
  <si>
    <t>POTRUBÍ Z TRUB PLASTOVÝCH ODPADNÍCH DN DO 200MM</t>
  </si>
  <si>
    <t>- vyústění drenáže opěrou_x000d_
- plná trubka PVC DN 180 mm, SN8</t>
  </si>
  <si>
    <t>vyústění drenáže_x000d_
opěra O1: 1,9m = 1,900 =&gt; A m_x000d_
opěra O2: 1,9m = 1,900 =&gt; B m_x000d_
Celkem: A+B = 3,800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</si>
  <si>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</si>
  <si>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875332</t>
  </si>
  <si>
    <t>POTRUBÍ DREN Z TRUB PLAST DN DO 150MM DĚROVANÝCH</t>
  </si>
  <si>
    <t>- rubová drenáž ve střechovitém spádu 5%_x000d_
- poloděrovaná trubka DN 150 mm</t>
  </si>
  <si>
    <t>podélná drenáž_x000d_
za opěrou O1: 4,8m = 4,800 =&gt; A m_x000d_
za opěrou O2: 4,8m = 4,800 =&gt; B m_x000d_
Celkem: A+B = 9,600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</si>
  <si>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</si>
  <si>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87733</t>
  </si>
  <si>
    <t>CHRÁNIČKY PŮLENÉ Z TRUB PLAST DN DO 150MM</t>
  </si>
  <si>
    <t>- chráničky v římse HDPE DN 110/94 mm</t>
  </si>
  <si>
    <t>rezervní chráničky_x000d_
římsa vpravo: 2ks*14,0m = 28,000 =&gt; A m</t>
  </si>
  <si>
    <t xml:space="preserve">položky pro zhotovení potrubí platí bez ohledu na sklon
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</si>
  <si>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9 - Ostatní konstrukce a práce</t>
  </si>
  <si>
    <t>9113B1</t>
  </si>
  <si>
    <t>SVODIDLO OCEL SILNIČ JEDNOSTR, ÚROVEŇ ZADRŽ H1 -DODÁVKA A MONTÁŽ</t>
  </si>
  <si>
    <t>- položka bude čerpána pouze v případě potřeby přechodu na stávající svodidlo (včetně případné demontáže, naložení a odvozu do sběrných surovin, včetně nástavců na svodidla)_x000d_
- položka bude čerpána pouze se souhlasem TDS</t>
  </si>
  <si>
    <t>3*28,0m = 84,000 =&gt; A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</si>
  <si>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</si>
  <si>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9113C3</t>
  </si>
  <si>
    <t>SVODIDLO OCEL SILNIČ JEDNOSTR, ÚROVEŇ ZADRŽ H2 - DEMONTÁŽ S PŘESUNEM</t>
  </si>
  <si>
    <t>- včetně naložení a odvozu do sběrných surovin</t>
  </si>
  <si>
    <t>odstranění stáv. sil. svodidla_x000d_
vlevo: 19,6m = 19,600 =&gt; A m_x000d_
vpravo: 13,4m = 13,400 =&gt; B m_x000d_
Celkem: A+B = 33,000 =&gt; C m</t>
  </si>
  <si>
    <t>položka zahrnuje:
- demontáž a odstranění zařízení
- jeho odvoz na předepsané místo</t>
  </si>
  <si>
    <t>9117C1</t>
  </si>
  <si>
    <t>SVOD OCEL ZÁBRADEL ÚROVEŇ ZADRŽ H2 - DODÁVKA A MONTÁŽ</t>
  </si>
  <si>
    <t>- zábradelní svodidlo se svislou výplní s úrovní zadržení H2, včetně napojení na stávající svodidlo</t>
  </si>
  <si>
    <t>na římse vpravo: 16,0m = 16,000 =&gt; A m_x000d_
na římse vlevo: 22,0m = 22,000 =&gt; B m_x000d_
Celkem: A+B = 38,000 =&gt; C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</si>
  <si>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</si>
  <si>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</si>
  <si>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</si>
  <si>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2ks+2ks = 4,000 =&gt; A ks</t>
  </si>
  <si>
    <t>položka zahrnuje:
- dodání a osazení sloupku včetně nutných zemních prací
- vnitrostaveništní a mimostaveništní doprava
- odrazky plastové nebo z retroreflexní fólie</t>
  </si>
  <si>
    <t>91356</t>
  </si>
  <si>
    <t>R</t>
  </si>
  <si>
    <t>LETOPOČET VÝSTAVBY</t>
  </si>
  <si>
    <t>- gumová matrice pro vyznačení letopočtu výstavby</t>
  </si>
  <si>
    <t xml:space="preserve">-  všechny potřebné pomůcky, stroje, nářadí a pomocný materiál</t>
  </si>
  <si>
    <t>2021_OTSKP</t>
  </si>
  <si>
    <t>914113</t>
  </si>
  <si>
    <t>DOPRAVNÍ ZNAČKY ZÁKLADNÍ VELIKOSTI OCELOVÉ NEREFLEXNÍ - DEMONTÁŽ</t>
  </si>
  <si>
    <t>- demontáž stávajících dopravních značek - omezení tonáže 21t + dodatková tabulka + evidenční číslo. mostu_x000d_
- včetně naložení a odvozu na místo určení investorem (na středisko údržby)_x000d_
- evidenční číslo mostu bude ponecháno pro zpětné osazení</t>
  </si>
  <si>
    <t xml:space="preserve">- omezení tonáže 21t:  2 = 2,000 =&gt; A _x000d_
- dodatková tabulka: 2 = 2,000 =&gt; B _x000d_
- evidenční číslo mostu:  2 = 2,000 =&gt; C _x000d_
A+B+C = 6,000 =&gt; D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</si>
  <si>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</si>
  <si>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</si>
  <si>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</si>
  <si>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</si>
  <si>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2 = 2,000 =&gt; A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</si>
  <si>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</si>
  <si>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</si>
  <si>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</si>
  <si>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</si>
  <si>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>914A21</t>
  </si>
  <si>
    <t>EV ČÍSLO MOSTU OCEL TŘ RA1 - DODÁVKA A MONTÁŽ</t>
  </si>
  <si>
    <t>- osazení a dodání evidenčního čísla mostu (použití zdemontovaného čísla)_x000d_
- včetně ukotvení a dopravy</t>
  </si>
  <si>
    <t>2ks = 2,000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</si>
  <si>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</si>
  <si>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</si>
  <si>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</si>
  <si>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</si>
  <si>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V4 (0.125): 31,0m*0,125*2 = 7,750 =&gt; A m2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</si>
  <si>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</si>
  <si>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</si>
  <si>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</si>
  <si>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- silniční obrubník 150/3000/1000 mm do betonu C25/30 XF4, včetně spárování cementovou maltou M25-XF4</t>
  </si>
  <si>
    <t>u chodníku před mostem vpravo: 4,5m = 4,500 =&gt; A m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</si>
  <si>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</si>
  <si>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</si>
  <si>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</si>
  <si>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oddělujicí řez ve stávající vozovce před začátkem stavebních prací: 7,1m+5,0m+6,9m = 19,000 =&gt; A</t>
  </si>
  <si>
    <t>položka zahrnuje řezání vozovkové vrstvy v předepsané tloušťce, včetně spotřeby vody</t>
  </si>
  <si>
    <t>93135</t>
  </si>
  <si>
    <t>TĚSNĚNÍ DILATAČ SPAR PRYŽ PÁSKOU NEBO KRUH PROFILEM</t>
  </si>
  <si>
    <t>předtěsnění_x000d_
podél římsy vpravo: 13,5m = 13,500 =&gt; A m_x000d_
podél římsy vlevo: 19,65m = 19,650 =&gt; B m_x000d_
Celkem: A+B = 33,150 =&gt; C m</t>
  </si>
  <si>
    <t>položka zahrnuje dodávku a osazení předepsaného materiálu, očištění ploch spáry před úpravou, očištění okolí spáry po úpravě</t>
  </si>
  <si>
    <t>93650</t>
  </si>
  <si>
    <t>DROBNÉ DOPLŇK KONSTR KOVOVÉ</t>
  </si>
  <si>
    <t>KG</t>
  </si>
  <si>
    <t>spřahující trny bet. prahů a stáv. opěr, tvar L z profilu D 16 mm, dl. 1,1 m, á 1,0 m: 2*(23ks+31ks)*1,1m*1,578kg/m = 187,466 =&gt; A kg_x000d_
spřahující trny římsy a kamenné poprsní zdi, tvar L z profilu D 16 mm, dl. 0,95 m, á 300 mm: (66ks+46ks)*0,95m*1,578kg/m = 167,899 =&gt; B kg_x000d_
Celkem: A+B = 355,365 =&gt; C kg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</si>
  <si>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</si>
  <si>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936502</t>
  </si>
  <si>
    <t>DROBNÉ DOPLŇK KONSTR KOVOVÉ POZINK</t>
  </si>
  <si>
    <t>spřahující trny žb. desky a stáv. klenby, tvar L z profilu D 12 mm, dl. 0,65 m, rastr 8ks/m2: (14,1m*5,4m)*8ks/m2*0,65m*0,888kg/m = 351,584 =&gt; A kg_x000d_
spřahující trny přibetonávky rubu křídel, tvar L z profilu D 12 mm, dl. 0,65 m, rastr 8 ks/m2: (2,5m*(4,5m+3,5m)+4,2m*(1,0m+0,6m))*8ks/m2*0,65m*0,888kg/m = 123,382 =&gt; B kg_x000d_
Celkem: A+B = 474,966 =&gt; C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</si>
  <si>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</si>
  <si>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938445</t>
  </si>
  <si>
    <t>OČIŠTĚNÍ ZDIVA OTRYSKÁNÍM ABRAZIVNÍM VODNÍM PAPRSKEM</t>
  </si>
  <si>
    <t>DO 1500 BAR, TLAK BUDE UPRAVEN DLE POTŘEBY NA STAVBĚ</t>
  </si>
  <si>
    <t>digitálně odměřeno z výkresu_x000d_
pohledové plochy vpravo: 40,0m2 = 40,000 =&gt; A m2_x000d_
pohledové plochy vlevo: 30,0m2 = 30,000 =&gt; B m2_x000d_
líc klenby: (1,2m+10,0m+1,2m)*8,2m = 101,680 =&gt; C m2_x000d_
rub klenby a opěr: 14,1m*8,2m = 115,620 =&gt; D m2_x000d_
rub křídel vlevo: 2,6m*(4,5m+3,5m) = 20,800 =&gt; E m2_x000d_
rub křídel vpravo: 4,5m*(1,0m+0,6m) = 7,200 =&gt; F m2_x000d_
Celkem: A+B+C+D+E+F = 315,300 =&gt; G m2</t>
  </si>
  <si>
    <t>položka zahrnuje očištění předepsaným způsobem včetně odklizení vzniklého odpadu</t>
  </si>
  <si>
    <t>96612</t>
  </si>
  <si>
    <t>BOURÁNÍ KONSTRUKCÍ Z KAMENE NA SUCHO</t>
  </si>
  <si>
    <t>- odstranění kamenného záhozu podél opěry _x000d_
- včetně naložení, odvozu a uložení na skládku _x000d_
- poplatek za uložení na skládce viz položka 014102.e_x000d_
- v případě využitelnosti - vhodnosti bude materiál použit na stavbě</t>
  </si>
  <si>
    <t>odstranění kamenného záhozu podél opěry O1: 0,8m2*11,5m = 9,200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</si>
  <si>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</si>
  <si>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</si>
  <si>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</si>
  <si>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vybourání stávající betonové římsy _x000d_
- včetně naložení, odvozu a uložení na skládku _x000d_
- poplatek za uložení na skládce viz položka 014102.f</t>
  </si>
  <si>
    <t>odstranění stáv. žb. římsy_x000d_
vlevo: 0,6m*0,25*19,5m = 2,925 =&gt; A m3_x000d_
vpravo: 8,5m2*0,15m+0,5m*0,25m*11,8m = 2,750 =&gt; B m3_x000d_
Celkem: A+B = 5,675 =&gt; C m3</t>
  </si>
  <si>
    <t>96713</t>
  </si>
  <si>
    <t>VYBOURÁNÍ ČÁSTÍ KONSTRUKCÍ KAMENNÝCH NA MC</t>
  </si>
  <si>
    <t>- odstranění poprsní zídky_x000d_
- včetně naložení, odvozu a uložení na skládku _x000d_
- poplatek za uložení na skládce viz položka 014102.e_x000d_
- v případě využitelnosti - vhodnosti bude materiál použit na stavbě</t>
  </si>
  <si>
    <t>13 = 13,000 =&gt; A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</si>
  <si>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</si>
  <si>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97811</t>
  </si>
  <si>
    <t>OTLUČENÍ OMÍTKY</t>
  </si>
  <si>
    <t>- celoplošné mechanické odstranění torkretové omítky včetně výztužné sítě _x000d_
- včetně naložení, odvozu a likvidace odpadu</t>
  </si>
  <si>
    <t>digitálně odměřeno z výkresu_x000d_
pohledové plochy vpravo: 35,0m2 = 35,000 =&gt; A m2_x000d_
pohledové plochy vlevo: 25,0m2 = 25,000 =&gt; B m2_x000d_
líc klenby: (1,2m+10,0m+1,2m)*8,2m = 101,680 =&gt; C m2_x000d_
Celkem: A+B+C = 161,680 =&gt; D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</si>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</sst>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SO151'!S5+'2 - SO201'!S5)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SO151'!S6+'2 - SO201'!S6)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SO151'!S7+'2 - SO201'!S7)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SO151'!J10</f>
        <v>0</v>
      </c>
      <c r="E21" s="27"/>
      <c r="F21" s="26">
        <f>('1 - SO151'!J11)</f>
        <v>0</v>
      </c>
      <c r="G21" s="13"/>
      <c r="H21" s="2"/>
      <c r="I21" s="2"/>
      <c r="S21" s="9">
        <f>ROUND('1 - SO151'!S11,4)</f>
        <v>0</v>
      </c>
    </row>
    <row r="22">
      <c r="A22" s="10"/>
      <c r="B22" s="24" t="s">
        <v>23</v>
      </c>
      <c r="C22" s="25" t="s">
        <v>24</v>
      </c>
      <c r="D22" s="26">
        <f>'2 - SO201'!J10</f>
        <v>0</v>
      </c>
      <c r="E22" s="27"/>
      <c r="F22" s="26">
        <f>('2 - SO201'!J11)</f>
        <v>0</v>
      </c>
      <c r="G22" s="13"/>
      <c r="H22" s="2"/>
      <c r="I22" s="2"/>
      <c r="S22" s="9">
        <f>ROUND('2 - SO201'!S11,4)</f>
        <v>0</v>
      </c>
    </row>
    <row r="23">
      <c r="A23" s="14"/>
      <c r="B23" s="4"/>
      <c r="C23" s="4"/>
      <c r="D23" s="4"/>
      <c r="E23" s="4"/>
      <c r="F23" s="4"/>
      <c r="G23" s="15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</hyperlinks>
  <pageMargins left="0.39375" right="0.39375" top="0.5902778" bottom="0.39375" header="0.1965278" footer="0.1576389"/>
  <pageSetup paperSize="9" orientation="portrait" fitToHeight="0"/>
  <headerFooter>
    <oddFooter>&amp;LOTSKP 2025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0+H69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28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ROUND(0+((H68)*1.21),2)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AVERAGE(J68)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0+J26+J32+J38+J44+J50+J56+J62</f>
        <v>0</v>
      </c>
      <c r="L20" s="38">
        <f>0+L68</f>
        <v>0</v>
      </c>
      <c r="M20" s="13"/>
      <c r="N20" s="2"/>
      <c r="O20" s="2"/>
      <c r="P20" s="2"/>
      <c r="Q20" s="2"/>
      <c r="S20" s="9">
        <f>S68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43</v>
      </c>
      <c r="D26" s="42" t="s">
        <v>7</v>
      </c>
      <c r="E26" s="42" t="s">
        <v>44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47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ht="12.75">
      <c r="A30" s="10"/>
      <c r="B30" s="49" t="s">
        <v>52</v>
      </c>
      <c r="C30" s="1"/>
      <c r="D30" s="1"/>
      <c r="E30" s="50" t="s">
        <v>53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 thickBot="1" ht="12.75">
      <c r="A31" s="10"/>
      <c r="B31" s="51" t="s">
        <v>54</v>
      </c>
      <c r="C31" s="52"/>
      <c r="D31" s="52"/>
      <c r="E31" s="53"/>
      <c r="F31" s="52"/>
      <c r="G31" s="52"/>
      <c r="H31" s="54"/>
      <c r="I31" s="52"/>
      <c r="J31" s="54"/>
      <c r="K31" s="52"/>
      <c r="L31" s="52"/>
      <c r="M31" s="13"/>
      <c r="N31" s="2"/>
      <c r="O31" s="2"/>
      <c r="P31" s="2"/>
      <c r="Q31" s="2"/>
    </row>
    <row r="32" thickTop="1" ht="12.75">
      <c r="A32" s="10"/>
      <c r="B32" s="41">
        <v>2</v>
      </c>
      <c r="C32" s="42" t="s">
        <v>55</v>
      </c>
      <c r="D32" s="42"/>
      <c r="E32" s="42" t="s">
        <v>56</v>
      </c>
      <c r="F32" s="42" t="s">
        <v>7</v>
      </c>
      <c r="G32" s="43" t="s">
        <v>45</v>
      </c>
      <c r="H32" s="55">
        <v>1</v>
      </c>
      <c r="I32" s="56">
        <v>0</v>
      </c>
      <c r="J32" s="57">
        <f>ROUND(H32*I32,2)</f>
        <v>0</v>
      </c>
      <c r="K32" s="58">
        <v>0.20999999999999999</v>
      </c>
      <c r="L32" s="59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 ht="12.75">
      <c r="A33" s="10"/>
      <c r="B33" s="49" t="s">
        <v>46</v>
      </c>
      <c r="C33" s="1"/>
      <c r="D33" s="1"/>
      <c r="E33" s="50" t="s">
        <v>57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 ht="12.75">
      <c r="A34" s="10"/>
      <c r="B34" s="49" t="s">
        <v>48</v>
      </c>
      <c r="C34" s="1"/>
      <c r="D34" s="1"/>
      <c r="E34" s="50" t="s">
        <v>49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ht="12.75">
      <c r="A35" s="10"/>
      <c r="B35" s="49" t="s">
        <v>50</v>
      </c>
      <c r="C35" s="1"/>
      <c r="D35" s="1"/>
      <c r="E35" s="50" t="s">
        <v>58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ht="12.75">
      <c r="A36" s="10"/>
      <c r="B36" s="49" t="s">
        <v>52</v>
      </c>
      <c r="C36" s="1"/>
      <c r="D36" s="1"/>
      <c r="E36" s="50" t="s">
        <v>53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 ht="12.75">
      <c r="A37" s="10"/>
      <c r="B37" s="51" t="s">
        <v>54</v>
      </c>
      <c r="C37" s="52"/>
      <c r="D37" s="52"/>
      <c r="E37" s="53"/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 ht="12.75">
      <c r="A38" s="10"/>
      <c r="B38" s="41">
        <v>3</v>
      </c>
      <c r="C38" s="42" t="s">
        <v>59</v>
      </c>
      <c r="D38" s="42"/>
      <c r="E38" s="42" t="s">
        <v>60</v>
      </c>
      <c r="F38" s="42" t="s">
        <v>7</v>
      </c>
      <c r="G38" s="43" t="s">
        <v>45</v>
      </c>
      <c r="H38" s="55">
        <v>1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 ht="12.75">
      <c r="A39" s="10"/>
      <c r="B39" s="49" t="s">
        <v>46</v>
      </c>
      <c r="C39" s="1"/>
      <c r="D39" s="1"/>
      <c r="E39" s="50" t="s">
        <v>61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ht="12.75">
      <c r="A40" s="10"/>
      <c r="B40" s="49" t="s">
        <v>48</v>
      </c>
      <c r="C40" s="1"/>
      <c r="D40" s="1"/>
      <c r="E40" s="50" t="s">
        <v>49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 ht="12.75">
      <c r="A41" s="10"/>
      <c r="B41" s="49" t="s">
        <v>50</v>
      </c>
      <c r="C41" s="1"/>
      <c r="D41" s="1"/>
      <c r="E41" s="50" t="s">
        <v>62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ht="12.75">
      <c r="A42" s="10"/>
      <c r="B42" s="49" t="s">
        <v>52</v>
      </c>
      <c r="C42" s="1"/>
      <c r="D42" s="1"/>
      <c r="E42" s="50" t="s">
        <v>53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 ht="12.75">
      <c r="A43" s="10"/>
      <c r="B43" s="51" t="s">
        <v>54</v>
      </c>
      <c r="C43" s="52"/>
      <c r="D43" s="52"/>
      <c r="E43" s="53"/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 ht="12.75">
      <c r="A44" s="10"/>
      <c r="B44" s="41">
        <v>4</v>
      </c>
      <c r="C44" s="42" t="s">
        <v>63</v>
      </c>
      <c r="D44" s="42" t="s">
        <v>7</v>
      </c>
      <c r="E44" s="42" t="s">
        <v>64</v>
      </c>
      <c r="F44" s="42" t="s">
        <v>7</v>
      </c>
      <c r="G44" s="43" t="s">
        <v>45</v>
      </c>
      <c r="H44" s="55">
        <v>1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 ht="12.75">
      <c r="A45" s="10"/>
      <c r="B45" s="49" t="s">
        <v>46</v>
      </c>
      <c r="C45" s="1"/>
      <c r="D45" s="1"/>
      <c r="E45" s="50" t="s">
        <v>65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ht="12.75">
      <c r="A46" s="10"/>
      <c r="B46" s="49" t="s">
        <v>48</v>
      </c>
      <c r="C46" s="1"/>
      <c r="D46" s="1"/>
      <c r="E46" s="50" t="s">
        <v>49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 ht="12.75">
      <c r="A47" s="10"/>
      <c r="B47" s="49" t="s">
        <v>50</v>
      </c>
      <c r="C47" s="1"/>
      <c r="D47" s="1"/>
      <c r="E47" s="50" t="s">
        <v>66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12.75">
      <c r="A48" s="10"/>
      <c r="B48" s="49" t="s">
        <v>52</v>
      </c>
      <c r="C48" s="1"/>
      <c r="D48" s="1"/>
      <c r="E48" s="50" t="s">
        <v>53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thickBot="1" ht="12.75">
      <c r="A49" s="10"/>
      <c r="B49" s="51" t="s">
        <v>54</v>
      </c>
      <c r="C49" s="52"/>
      <c r="D49" s="52"/>
      <c r="E49" s="53"/>
      <c r="F49" s="52"/>
      <c r="G49" s="52"/>
      <c r="H49" s="54"/>
      <c r="I49" s="52"/>
      <c r="J49" s="54"/>
      <c r="K49" s="52"/>
      <c r="L49" s="52"/>
      <c r="M49" s="13"/>
      <c r="N49" s="2"/>
      <c r="O49" s="2"/>
      <c r="P49" s="2"/>
      <c r="Q49" s="2"/>
    </row>
    <row r="50" thickTop="1" ht="12.75">
      <c r="A50" s="10"/>
      <c r="B50" s="41">
        <v>5</v>
      </c>
      <c r="C50" s="42" t="s">
        <v>67</v>
      </c>
      <c r="D50" s="42" t="s">
        <v>7</v>
      </c>
      <c r="E50" s="42" t="s">
        <v>68</v>
      </c>
      <c r="F50" s="42" t="s">
        <v>7</v>
      </c>
      <c r="G50" s="43" t="s">
        <v>45</v>
      </c>
      <c r="H50" s="55">
        <v>1</v>
      </c>
      <c r="I50" s="56">
        <v>0</v>
      </c>
      <c r="J50" s="57">
        <f>ROUND(H50*I50,2)</f>
        <v>0</v>
      </c>
      <c r="K50" s="58">
        <v>0.20999999999999999</v>
      </c>
      <c r="L50" s="59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 ht="12.75">
      <c r="A51" s="10"/>
      <c r="B51" s="49" t="s">
        <v>46</v>
      </c>
      <c r="C51" s="1"/>
      <c r="D51" s="1"/>
      <c r="E51" s="50" t="s">
        <v>69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12.75">
      <c r="A52" s="10"/>
      <c r="B52" s="49" t="s">
        <v>48</v>
      </c>
      <c r="C52" s="1"/>
      <c r="D52" s="1"/>
      <c r="E52" s="50" t="s">
        <v>49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12.75">
      <c r="A53" s="10"/>
      <c r="B53" s="49" t="s">
        <v>50</v>
      </c>
      <c r="C53" s="1"/>
      <c r="D53" s="1"/>
      <c r="E53" s="50" t="s">
        <v>66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12.75">
      <c r="A54" s="10"/>
      <c r="B54" s="49" t="s">
        <v>52</v>
      </c>
      <c r="C54" s="1"/>
      <c r="D54" s="1"/>
      <c r="E54" s="50" t="s">
        <v>53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2.75">
      <c r="A55" s="10"/>
      <c r="B55" s="51" t="s">
        <v>54</v>
      </c>
      <c r="C55" s="52"/>
      <c r="D55" s="52"/>
      <c r="E55" s="53"/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2.75">
      <c r="A56" s="10"/>
      <c r="B56" s="41">
        <v>6</v>
      </c>
      <c r="C56" s="42" t="s">
        <v>70</v>
      </c>
      <c r="D56" s="42" t="s">
        <v>7</v>
      </c>
      <c r="E56" s="42" t="s">
        <v>71</v>
      </c>
      <c r="F56" s="42" t="s">
        <v>7</v>
      </c>
      <c r="G56" s="43" t="s">
        <v>45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 ht="12.75">
      <c r="A57" s="10"/>
      <c r="B57" s="49" t="s">
        <v>46</v>
      </c>
      <c r="C57" s="1"/>
      <c r="D57" s="1"/>
      <c r="E57" s="50" t="s">
        <v>72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.75">
      <c r="A58" s="10"/>
      <c r="B58" s="49" t="s">
        <v>48</v>
      </c>
      <c r="C58" s="1"/>
      <c r="D58" s="1"/>
      <c r="E58" s="50" t="s">
        <v>49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 ht="12.75">
      <c r="A59" s="10"/>
      <c r="B59" s="49" t="s">
        <v>50</v>
      </c>
      <c r="C59" s="1"/>
      <c r="D59" s="1"/>
      <c r="E59" s="50" t="s">
        <v>73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ht="12.75">
      <c r="A60" s="10"/>
      <c r="B60" s="49" t="s">
        <v>52</v>
      </c>
      <c r="C60" s="1"/>
      <c r="D60" s="1"/>
      <c r="E60" s="50" t="s">
        <v>53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thickBot="1" ht="12.75">
      <c r="A61" s="10"/>
      <c r="B61" s="51" t="s">
        <v>54</v>
      </c>
      <c r="C61" s="52"/>
      <c r="D61" s="52"/>
      <c r="E61" s="53"/>
      <c r="F61" s="52"/>
      <c r="G61" s="52"/>
      <c r="H61" s="54"/>
      <c r="I61" s="52"/>
      <c r="J61" s="54"/>
      <c r="K61" s="52"/>
      <c r="L61" s="52"/>
      <c r="M61" s="13"/>
      <c r="N61" s="2"/>
      <c r="O61" s="2"/>
      <c r="P61" s="2"/>
      <c r="Q61" s="2"/>
    </row>
    <row r="62" thickTop="1" ht="12.75">
      <c r="A62" s="10"/>
      <c r="B62" s="41">
        <v>7</v>
      </c>
      <c r="C62" s="42" t="s">
        <v>74</v>
      </c>
      <c r="D62" s="42" t="s">
        <v>7</v>
      </c>
      <c r="E62" s="42" t="s">
        <v>75</v>
      </c>
      <c r="F62" s="42" t="s">
        <v>7</v>
      </c>
      <c r="G62" s="43" t="s">
        <v>76</v>
      </c>
      <c r="H62" s="55">
        <v>1</v>
      </c>
      <c r="I62" s="56">
        <v>0</v>
      </c>
      <c r="J62" s="57">
        <f>ROUND(H62*I62,2)</f>
        <v>0</v>
      </c>
      <c r="K62" s="58">
        <v>0.20999999999999999</v>
      </c>
      <c r="L62" s="59">
        <f>ROUND(J62*1.21,2)</f>
        <v>0</v>
      </c>
      <c r="M62" s="13"/>
      <c r="N62" s="2"/>
      <c r="O62" s="2"/>
      <c r="P62" s="2"/>
      <c r="Q62" s="33">
        <f>IF(ISNUMBER(K62),IF(H62&gt;0,IF(I62&gt;0,J62,0),0),0)</f>
        <v>0</v>
      </c>
      <c r="R62" s="9">
        <f>IF(ISNUMBER(K62)=FALSE,J62,0)</f>
        <v>0</v>
      </c>
    </row>
    <row r="63" ht="12.75">
      <c r="A63" s="10"/>
      <c r="B63" s="49" t="s">
        <v>46</v>
      </c>
      <c r="C63" s="1"/>
      <c r="D63" s="1"/>
      <c r="E63" s="50" t="s">
        <v>77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.75">
      <c r="A64" s="10"/>
      <c r="B64" s="49" t="s">
        <v>48</v>
      </c>
      <c r="C64" s="1"/>
      <c r="D64" s="1"/>
      <c r="E64" s="50" t="s">
        <v>49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ht="12.75">
      <c r="A65" s="10"/>
      <c r="B65" s="49" t="s">
        <v>50</v>
      </c>
      <c r="C65" s="1"/>
      <c r="D65" s="1"/>
      <c r="E65" s="50" t="s">
        <v>78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ht="12.75">
      <c r="A66" s="10"/>
      <c r="B66" s="49" t="s">
        <v>52</v>
      </c>
      <c r="C66" s="1"/>
      <c r="D66" s="1"/>
      <c r="E66" s="50" t="s">
        <v>53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thickBot="1" ht="12.75">
      <c r="A67" s="10"/>
      <c r="B67" s="51" t="s">
        <v>54</v>
      </c>
      <c r="C67" s="52"/>
      <c r="D67" s="52"/>
      <c r="E67" s="53"/>
      <c r="F67" s="52"/>
      <c r="G67" s="52"/>
      <c r="H67" s="54"/>
      <c r="I67" s="52"/>
      <c r="J67" s="54"/>
      <c r="K67" s="52"/>
      <c r="L67" s="52"/>
      <c r="M67" s="13"/>
      <c r="N67" s="2"/>
      <c r="O67" s="2"/>
      <c r="P67" s="2"/>
      <c r="Q67" s="2"/>
    </row>
    <row r="68" thickTop="1" thickBot="1" ht="25" customHeight="1">
      <c r="A68" s="10"/>
      <c r="B68" s="1"/>
      <c r="C68" s="60">
        <v>0</v>
      </c>
      <c r="D68" s="1"/>
      <c r="E68" s="60" t="s">
        <v>33</v>
      </c>
      <c r="F68" s="1"/>
      <c r="G68" s="61" t="s">
        <v>79</v>
      </c>
      <c r="H68" s="62">
        <f>J26+J32+J38+J44+J50+J56+J62</f>
        <v>0</v>
      </c>
      <c r="I68" s="61" t="s">
        <v>80</v>
      </c>
      <c r="J68" s="63">
        <f>(L68-H68)</f>
        <v>0</v>
      </c>
      <c r="K68" s="61" t="s">
        <v>81</v>
      </c>
      <c r="L68" s="64">
        <f>ROUND((J26+J32+J38+J44+J50+J56+J62)*1.21,2)</f>
        <v>0</v>
      </c>
      <c r="M68" s="13"/>
      <c r="N68" s="2"/>
      <c r="O68" s="2"/>
      <c r="P68" s="2"/>
      <c r="Q68" s="33">
        <f>0+Q26+Q32+Q38+Q44+Q50+Q56+Q62</f>
        <v>0</v>
      </c>
      <c r="R68" s="9">
        <f>0+R26+R32+R38+R44+R50+R56+R62</f>
        <v>0</v>
      </c>
      <c r="S68" s="65">
        <f>Q68*(1+J68)+R68</f>
        <v>0</v>
      </c>
    </row>
    <row r="69" thickTop="1" thickBot="1" ht="25" customHeight="1">
      <c r="A69" s="10"/>
      <c r="B69" s="66"/>
      <c r="C69" s="66"/>
      <c r="D69" s="66"/>
      <c r="E69" s="66"/>
      <c r="F69" s="66"/>
      <c r="G69" s="67" t="s">
        <v>82</v>
      </c>
      <c r="H69" s="68">
        <f>0+J26+J32+J38+J44+J50+J56+J62</f>
        <v>0</v>
      </c>
      <c r="I69" s="67" t="s">
        <v>83</v>
      </c>
      <c r="J69" s="69">
        <f>0+J68</f>
        <v>0</v>
      </c>
      <c r="K69" s="67" t="s">
        <v>84</v>
      </c>
      <c r="L69" s="70">
        <f>0+L68</f>
        <v>0</v>
      </c>
      <c r="M69" s="13"/>
      <c r="N69" s="2"/>
      <c r="O69" s="2"/>
      <c r="P69" s="2"/>
      <c r="Q69" s="2"/>
    </row>
    <row r="70" ht="12.75">
      <c r="A70" s="14"/>
      <c r="B70" s="4"/>
      <c r="C70" s="4"/>
      <c r="D70" s="4"/>
      <c r="E70" s="4"/>
      <c r="F70" s="4"/>
      <c r="G70" s="4"/>
      <c r="H70" s="71"/>
      <c r="I70" s="4"/>
      <c r="J70" s="71"/>
      <c r="K70" s="4"/>
      <c r="L70" s="4"/>
      <c r="M70" s="15"/>
      <c r="N70" s="2"/>
      <c r="O70" s="2"/>
      <c r="P70" s="2"/>
      <c r="Q70" s="2"/>
    </row>
    <row r="71" ht="12.7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2"/>
      <c r="P71" s="2"/>
      <c r="Q71" s="2"/>
    </row>
  </sheetData>
  <mergeCells count="5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0+(H32)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0+H33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85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ROUND(0+((H32)*1.21),2)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AVERAGE(J32)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0+J26</f>
        <v>0</v>
      </c>
      <c r="L20" s="38">
        <f>0+L32</f>
        <v>0</v>
      </c>
      <c r="M20" s="13"/>
      <c r="N20" s="2"/>
      <c r="O20" s="2"/>
      <c r="P20" s="2"/>
      <c r="Q20" s="2"/>
      <c r="S20" s="9">
        <f>S32</f>
        <v>0</v>
      </c>
    </row>
    <row r="21" ht="12.75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35</v>
      </c>
      <c r="C24" s="34" t="s">
        <v>31</v>
      </c>
      <c r="D24" s="34" t="s">
        <v>36</v>
      </c>
      <c r="E24" s="34" t="s">
        <v>32</v>
      </c>
      <c r="F24" s="34" t="s">
        <v>37</v>
      </c>
      <c r="G24" s="35" t="s">
        <v>38</v>
      </c>
      <c r="H24" s="23" t="s">
        <v>39</v>
      </c>
      <c r="I24" s="23" t="s">
        <v>40</v>
      </c>
      <c r="J24" s="23" t="s">
        <v>17</v>
      </c>
      <c r="K24" s="35" t="s">
        <v>41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42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 ht="12.75">
      <c r="A26" s="10"/>
      <c r="B26" s="41">
        <v>1</v>
      </c>
      <c r="C26" s="42" t="s">
        <v>86</v>
      </c>
      <c r="D26" s="42" t="s">
        <v>7</v>
      </c>
      <c r="E26" s="42" t="s">
        <v>87</v>
      </c>
      <c r="F26" s="42" t="s">
        <v>7</v>
      </c>
      <c r="G26" s="43" t="s">
        <v>45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2.75">
      <c r="A27" s="10"/>
      <c r="B27" s="49" t="s">
        <v>46</v>
      </c>
      <c r="C27" s="1"/>
      <c r="D27" s="1"/>
      <c r="E27" s="50" t="s">
        <v>88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 ht="12.75">
      <c r="A28" s="10"/>
      <c r="B28" s="49" t="s">
        <v>48</v>
      </c>
      <c r="C28" s="1"/>
      <c r="D28" s="1"/>
      <c r="E28" s="50" t="s">
        <v>49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12.75">
      <c r="A29" s="10"/>
      <c r="B29" s="49" t="s">
        <v>50</v>
      </c>
      <c r="C29" s="1"/>
      <c r="D29" s="1"/>
      <c r="E29" s="50" t="s">
        <v>51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 ht="12.75">
      <c r="A30" s="10"/>
      <c r="B30" s="49" t="s">
        <v>52</v>
      </c>
      <c r="C30" s="1"/>
      <c r="D30" s="1"/>
      <c r="E30" s="50" t="s">
        <v>53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 thickBot="1" ht="12.75">
      <c r="A31" s="10"/>
      <c r="B31" s="51" t="s">
        <v>54</v>
      </c>
      <c r="C31" s="52"/>
      <c r="D31" s="52"/>
      <c r="E31" s="53"/>
      <c r="F31" s="52"/>
      <c r="G31" s="52"/>
      <c r="H31" s="54"/>
      <c r="I31" s="52"/>
      <c r="J31" s="54"/>
      <c r="K31" s="52"/>
      <c r="L31" s="52"/>
      <c r="M31" s="13"/>
      <c r="N31" s="2"/>
      <c r="O31" s="2"/>
      <c r="P31" s="2"/>
      <c r="Q31" s="2"/>
    </row>
    <row r="32" thickTop="1" thickBot="1" ht="25" customHeight="1">
      <c r="A32" s="10"/>
      <c r="B32" s="1"/>
      <c r="C32" s="60">
        <v>0</v>
      </c>
      <c r="D32" s="1"/>
      <c r="E32" s="60" t="s">
        <v>33</v>
      </c>
      <c r="F32" s="1"/>
      <c r="G32" s="61" t="s">
        <v>79</v>
      </c>
      <c r="H32" s="62">
        <f>0+J26</f>
        <v>0</v>
      </c>
      <c r="I32" s="61" t="s">
        <v>80</v>
      </c>
      <c r="J32" s="63">
        <f>(L32-H32)</f>
        <v>0</v>
      </c>
      <c r="K32" s="61" t="s">
        <v>81</v>
      </c>
      <c r="L32" s="64">
        <f>ROUND((0+J26)*1.21,2)</f>
        <v>0</v>
      </c>
      <c r="M32" s="13"/>
      <c r="N32" s="2"/>
      <c r="O32" s="2"/>
      <c r="P32" s="2"/>
      <c r="Q32" s="33">
        <f>0+Q26</f>
        <v>0</v>
      </c>
      <c r="R32" s="9">
        <f>0+R26</f>
        <v>0</v>
      </c>
      <c r="S32" s="65">
        <f>Q32*(1+J32)+R32</f>
        <v>0</v>
      </c>
    </row>
    <row r="33" thickTop="1" thickBot="1" ht="25" customHeight="1">
      <c r="A33" s="10"/>
      <c r="B33" s="66"/>
      <c r="C33" s="66"/>
      <c r="D33" s="66"/>
      <c r="E33" s="66"/>
      <c r="F33" s="66"/>
      <c r="G33" s="67" t="s">
        <v>82</v>
      </c>
      <c r="H33" s="68">
        <f>0+J26</f>
        <v>0</v>
      </c>
      <c r="I33" s="67" t="s">
        <v>83</v>
      </c>
      <c r="J33" s="69">
        <f>0+J32</f>
        <v>0</v>
      </c>
      <c r="K33" s="67" t="s">
        <v>84</v>
      </c>
      <c r="L33" s="70">
        <f>0+L32</f>
        <v>0</v>
      </c>
      <c r="M33" s="13"/>
      <c r="N33" s="2"/>
      <c r="O33" s="2"/>
      <c r="P33" s="2"/>
      <c r="Q33" s="2"/>
    </row>
    <row r="34" ht="12.75">
      <c r="A34" s="14"/>
      <c r="B34" s="4"/>
      <c r="C34" s="4"/>
      <c r="D34" s="4"/>
      <c r="E34" s="4"/>
      <c r="F34" s="4"/>
      <c r="G34" s="4"/>
      <c r="H34" s="71"/>
      <c r="I34" s="4"/>
      <c r="J34" s="71"/>
      <c r="K34" s="4"/>
      <c r="L34" s="4"/>
      <c r="M34" s="15"/>
      <c r="N34" s="2"/>
      <c r="O34" s="2"/>
      <c r="P34" s="2"/>
      <c r="Q34" s="2"/>
    </row>
    <row r="35" ht="12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2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 ht="12.75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0+(H95+H212+H323+H368+H425+H482+H491+H524+H545+H668)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6" t="s">
        <v>26</v>
      </c>
      <c r="B10" s="1"/>
      <c r="C10" s="17"/>
      <c r="D10" s="1"/>
      <c r="E10" s="1"/>
      <c r="F10" s="1"/>
      <c r="G10" s="18"/>
      <c r="H10" s="1"/>
      <c r="I10" s="31" t="s">
        <v>27</v>
      </c>
      <c r="J10" s="32">
        <f>0+H96+H213+H324+H369+H426+H483+H492+H525+H546+H669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89</v>
      </c>
      <c r="B11" s="1"/>
      <c r="C11" s="1"/>
      <c r="D11" s="1"/>
      <c r="E11" s="1"/>
      <c r="F11" s="1"/>
      <c r="G11" s="31"/>
      <c r="H11" s="1"/>
      <c r="I11" s="31" t="s">
        <v>29</v>
      </c>
      <c r="J11" s="32">
        <f>ROUND(0+((H95+H212+H323+H368+H425+H482+H491+H524+H545+H668)*1.21),2)</f>
        <v>0</v>
      </c>
      <c r="K11" s="1"/>
      <c r="L11" s="1"/>
      <c r="M11" s="13"/>
      <c r="N11" s="2"/>
      <c r="O11" s="2"/>
      <c r="P11" s="2"/>
      <c r="Q11" s="33">
        <f>IF(SUM(K20:K29)&gt;0,ROUND(SUM(S20:S29)/SUM(K20:K29)-1,8),0)</f>
        <v>0</v>
      </c>
      <c r="R11" s="9">
        <f>AVERAGE(J95,J212,J323,J368,J425,J482,J491,J524,J545,J668)</f>
        <v>0</v>
      </c>
      <c r="S11" s="9">
        <f>J10*(1+Q11)</f>
        <v>0</v>
      </c>
    </row>
    <row r="12" ht="12.75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 ht="12.75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 ht="12.75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30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31</v>
      </c>
      <c r="C19" s="34"/>
      <c r="D19" s="34"/>
      <c r="E19" s="34" t="s">
        <v>32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 ht="12.75">
      <c r="A20" s="10"/>
      <c r="B20" s="36">
        <v>0</v>
      </c>
      <c r="C20" s="1"/>
      <c r="D20" s="1"/>
      <c r="E20" s="37" t="s">
        <v>33</v>
      </c>
      <c r="F20" s="1"/>
      <c r="G20" s="1"/>
      <c r="H20" s="1"/>
      <c r="I20" s="1"/>
      <c r="J20" s="1"/>
      <c r="K20" s="38">
        <f>0+J35+J41+J47+J53+J59+J65+J71+J77+J83+J89</f>
        <v>0</v>
      </c>
      <c r="L20" s="38">
        <f>0+L95</f>
        <v>0</v>
      </c>
      <c r="M20" s="13"/>
      <c r="N20" s="2"/>
      <c r="O20" s="2"/>
      <c r="P20" s="2"/>
      <c r="Q20" s="2"/>
      <c r="S20" s="9">
        <f>S95</f>
        <v>0</v>
      </c>
    </row>
    <row r="21" ht="12.75">
      <c r="A21" s="10"/>
      <c r="B21" s="36">
        <v>1</v>
      </c>
      <c r="C21" s="1"/>
      <c r="D21" s="1"/>
      <c r="E21" s="37" t="s">
        <v>90</v>
      </c>
      <c r="F21" s="1"/>
      <c r="G21" s="1"/>
      <c r="H21" s="1"/>
      <c r="I21" s="1"/>
      <c r="J21" s="1"/>
      <c r="K21" s="38">
        <f>0+J98+J104+J110+J116+J122+J128+J134+J140+J146+J152+J158+J164+J170+J176+J182+J188+J194+J200+J206</f>
        <v>0</v>
      </c>
      <c r="L21" s="38">
        <f>0+L212</f>
        <v>0</v>
      </c>
      <c r="M21" s="13"/>
      <c r="N21" s="2"/>
      <c r="O21" s="2"/>
      <c r="P21" s="2"/>
      <c r="Q21" s="2"/>
      <c r="S21" s="9">
        <f>S212</f>
        <v>0</v>
      </c>
    </row>
    <row r="22" ht="12.75">
      <c r="A22" s="10"/>
      <c r="B22" s="36">
        <v>2</v>
      </c>
      <c r="C22" s="1"/>
      <c r="D22" s="1"/>
      <c r="E22" s="37" t="s">
        <v>91</v>
      </c>
      <c r="F22" s="1"/>
      <c r="G22" s="1"/>
      <c r="H22" s="1"/>
      <c r="I22" s="1"/>
      <c r="J22" s="1"/>
      <c r="K22" s="38">
        <f>0+J215+J221+J227+J233+J239+J245+J251+J257+J263+J269+J275+J281+J287+J293+J299+J305+J311+J317</f>
        <v>0</v>
      </c>
      <c r="L22" s="38">
        <f>0+L323</f>
        <v>0</v>
      </c>
      <c r="M22" s="13"/>
      <c r="N22" s="2"/>
      <c r="O22" s="2"/>
      <c r="P22" s="2"/>
      <c r="Q22" s="2"/>
      <c r="S22" s="9">
        <f>S323</f>
        <v>0</v>
      </c>
    </row>
    <row r="23" ht="12.75">
      <c r="A23" s="10"/>
      <c r="B23" s="36">
        <v>3</v>
      </c>
      <c r="C23" s="1"/>
      <c r="D23" s="1"/>
      <c r="E23" s="37" t="s">
        <v>92</v>
      </c>
      <c r="F23" s="1"/>
      <c r="G23" s="1"/>
      <c r="H23" s="1"/>
      <c r="I23" s="1"/>
      <c r="J23" s="1"/>
      <c r="K23" s="38">
        <f>0+J326+J332+J338+J344+J350+J356+J362</f>
        <v>0</v>
      </c>
      <c r="L23" s="38">
        <f>0+L368</f>
        <v>0</v>
      </c>
      <c r="M23" s="13"/>
      <c r="N23" s="2"/>
      <c r="O23" s="2"/>
      <c r="P23" s="2"/>
      <c r="Q23" s="2"/>
      <c r="S23" s="9">
        <f>S368</f>
        <v>0</v>
      </c>
    </row>
    <row r="24" ht="12.75">
      <c r="A24" s="10"/>
      <c r="B24" s="36">
        <v>4</v>
      </c>
      <c r="C24" s="1"/>
      <c r="D24" s="1"/>
      <c r="E24" s="37" t="s">
        <v>93</v>
      </c>
      <c r="F24" s="1"/>
      <c r="G24" s="1"/>
      <c r="H24" s="1"/>
      <c r="I24" s="1"/>
      <c r="J24" s="1"/>
      <c r="K24" s="38">
        <f>0+J371+J377+J383+J389+J395+J401+J407+J413+J419</f>
        <v>0</v>
      </c>
      <c r="L24" s="38">
        <f>0+L425</f>
        <v>0</v>
      </c>
      <c r="M24" s="13"/>
      <c r="N24" s="2"/>
      <c r="O24" s="2"/>
      <c r="P24" s="2"/>
      <c r="Q24" s="2"/>
      <c r="S24" s="9">
        <f>S425</f>
        <v>0</v>
      </c>
    </row>
    <row r="25" ht="12.75">
      <c r="A25" s="10"/>
      <c r="B25" s="36">
        <v>5</v>
      </c>
      <c r="C25" s="1"/>
      <c r="D25" s="1"/>
      <c r="E25" s="37" t="s">
        <v>94</v>
      </c>
      <c r="F25" s="1"/>
      <c r="G25" s="1"/>
      <c r="H25" s="1"/>
      <c r="I25" s="1"/>
      <c r="J25" s="1"/>
      <c r="K25" s="38">
        <f>0+J428+J434+J440+J446+J452+J458+J464+J470+J476</f>
        <v>0</v>
      </c>
      <c r="L25" s="38">
        <f>0+L482</f>
        <v>0</v>
      </c>
      <c r="M25" s="72"/>
      <c r="N25" s="2"/>
      <c r="O25" s="2"/>
      <c r="P25" s="2"/>
      <c r="Q25" s="2"/>
      <c r="S25" s="9">
        <f>S482</f>
        <v>0</v>
      </c>
    </row>
    <row r="26" ht="12.75">
      <c r="A26" s="10"/>
      <c r="B26" s="36">
        <v>6</v>
      </c>
      <c r="C26" s="1"/>
      <c r="D26" s="1"/>
      <c r="E26" s="37" t="s">
        <v>95</v>
      </c>
      <c r="F26" s="1"/>
      <c r="G26" s="1"/>
      <c r="H26" s="1"/>
      <c r="I26" s="1"/>
      <c r="J26" s="1"/>
      <c r="K26" s="38">
        <f>0+J485</f>
        <v>0</v>
      </c>
      <c r="L26" s="38">
        <f>0+L491</f>
        <v>0</v>
      </c>
      <c r="M26" s="72"/>
      <c r="N26" s="2"/>
      <c r="O26" s="2"/>
      <c r="P26" s="2"/>
      <c r="Q26" s="2"/>
      <c r="S26" s="9">
        <f>S491</f>
        <v>0</v>
      </c>
    </row>
    <row r="27" ht="12.75">
      <c r="A27" s="10"/>
      <c r="B27" s="36">
        <v>7</v>
      </c>
      <c r="C27" s="1"/>
      <c r="D27" s="1"/>
      <c r="E27" s="37" t="s">
        <v>96</v>
      </c>
      <c r="F27" s="1"/>
      <c r="G27" s="1"/>
      <c r="H27" s="1"/>
      <c r="I27" s="1"/>
      <c r="J27" s="1"/>
      <c r="K27" s="38">
        <f>0+J494+J500+J506+J512+J518</f>
        <v>0</v>
      </c>
      <c r="L27" s="38">
        <f>0+L524</f>
        <v>0</v>
      </c>
      <c r="M27" s="72"/>
      <c r="N27" s="2"/>
      <c r="O27" s="2"/>
      <c r="P27" s="2"/>
      <c r="Q27" s="2"/>
      <c r="S27" s="9">
        <f>S524</f>
        <v>0</v>
      </c>
    </row>
    <row r="28" ht="12.75">
      <c r="A28" s="10"/>
      <c r="B28" s="36">
        <v>8</v>
      </c>
      <c r="C28" s="1"/>
      <c r="D28" s="1"/>
      <c r="E28" s="37" t="s">
        <v>97</v>
      </c>
      <c r="F28" s="1"/>
      <c r="G28" s="1"/>
      <c r="H28" s="1"/>
      <c r="I28" s="1"/>
      <c r="J28" s="1"/>
      <c r="K28" s="38">
        <f>0+J527+J533+J539</f>
        <v>0</v>
      </c>
      <c r="L28" s="38">
        <f>0+L545</f>
        <v>0</v>
      </c>
      <c r="M28" s="72"/>
      <c r="N28" s="2"/>
      <c r="O28" s="2"/>
      <c r="P28" s="2"/>
      <c r="Q28" s="2"/>
      <c r="S28" s="9">
        <f>S545</f>
        <v>0</v>
      </c>
    </row>
    <row r="29" ht="12.75">
      <c r="A29" s="10"/>
      <c r="B29" s="36">
        <v>9</v>
      </c>
      <c r="C29" s="1"/>
      <c r="D29" s="1"/>
      <c r="E29" s="37" t="s">
        <v>98</v>
      </c>
      <c r="F29" s="1"/>
      <c r="G29" s="1"/>
      <c r="H29" s="1"/>
      <c r="I29" s="1"/>
      <c r="J29" s="1"/>
      <c r="K29" s="38">
        <f>0+J548+J554+J560+J566+J572+J578+J584+J590+J596+J602+J608+J614+J620+J626+J632+J638+J644+J650+J656+J662</f>
        <v>0</v>
      </c>
      <c r="L29" s="38">
        <f>0+L668</f>
        <v>0</v>
      </c>
      <c r="M29" s="72"/>
      <c r="N29" s="2"/>
      <c r="O29" s="2"/>
      <c r="P29" s="2"/>
      <c r="Q29" s="2"/>
      <c r="S29" s="9">
        <f>S668</f>
        <v>0</v>
      </c>
    </row>
    <row r="30" ht="12.75">
      <c r="A30" s="1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3"/>
      <c r="N30" s="2"/>
      <c r="O30" s="2"/>
      <c r="P30" s="2"/>
      <c r="Q30" s="2"/>
    </row>
    <row r="31" ht="14" customHeight="1">
      <c r="A31" s="4"/>
      <c r="B31" s="28" t="s">
        <v>34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4"/>
      <c r="N32" s="2"/>
      <c r="O32" s="2"/>
      <c r="P32" s="2"/>
      <c r="Q32" s="2"/>
    </row>
    <row r="33" ht="18" customHeight="1">
      <c r="A33" s="10"/>
      <c r="B33" s="34" t="s">
        <v>35</v>
      </c>
      <c r="C33" s="34" t="s">
        <v>31</v>
      </c>
      <c r="D33" s="34" t="s">
        <v>36</v>
      </c>
      <c r="E33" s="34" t="s">
        <v>32</v>
      </c>
      <c r="F33" s="34" t="s">
        <v>37</v>
      </c>
      <c r="G33" s="35" t="s">
        <v>38</v>
      </c>
      <c r="H33" s="23" t="s">
        <v>39</v>
      </c>
      <c r="I33" s="23" t="s">
        <v>40</v>
      </c>
      <c r="J33" s="23" t="s">
        <v>17</v>
      </c>
      <c r="K33" s="35" t="s">
        <v>41</v>
      </c>
      <c r="L33" s="23" t="s">
        <v>18</v>
      </c>
      <c r="M33" s="72"/>
      <c r="N33" s="2"/>
      <c r="O33" s="2"/>
      <c r="P33" s="2"/>
      <c r="Q33" s="2"/>
    </row>
    <row r="34" ht="40" customHeight="1">
      <c r="A34" s="10"/>
      <c r="B34" s="39" t="s">
        <v>42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 ht="12.75">
      <c r="A35" s="10"/>
      <c r="B35" s="41">
        <v>1</v>
      </c>
      <c r="C35" s="42" t="s">
        <v>99</v>
      </c>
      <c r="D35" s="42" t="s">
        <v>100</v>
      </c>
      <c r="E35" s="42" t="s">
        <v>101</v>
      </c>
      <c r="F35" s="42" t="s">
        <v>7</v>
      </c>
      <c r="G35" s="43" t="s">
        <v>102</v>
      </c>
      <c r="H35" s="44">
        <v>629.11699999999996</v>
      </c>
      <c r="I35" s="45">
        <v>0</v>
      </c>
      <c r="J35" s="46">
        <f>ROUND(H35*I35,2)</f>
        <v>0</v>
      </c>
      <c r="K35" s="47">
        <v>0.20999999999999999</v>
      </c>
      <c r="L35" s="48">
        <f>ROUND(J35*1.21,2)</f>
        <v>0</v>
      </c>
      <c r="M35" s="13"/>
      <c r="N35" s="2"/>
      <c r="O35" s="2"/>
      <c r="P35" s="2"/>
      <c r="Q35" s="33">
        <f>IF(ISNUMBER(K35),IF(H35&gt;0,IF(I35&gt;0,J35,0),0),0)</f>
        <v>0</v>
      </c>
      <c r="R35" s="9">
        <f>IF(ISNUMBER(K35)=FALSE,J35,0)</f>
        <v>0</v>
      </c>
    </row>
    <row r="36" ht="12.75">
      <c r="A36" s="10"/>
      <c r="B36" s="49" t="s">
        <v>46</v>
      </c>
      <c r="C36" s="1"/>
      <c r="D36" s="1"/>
      <c r="E36" s="50" t="s">
        <v>103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ht="12.75">
      <c r="A37" s="10"/>
      <c r="B37" s="49" t="s">
        <v>48</v>
      </c>
      <c r="C37" s="1"/>
      <c r="D37" s="1"/>
      <c r="E37" s="50" t="s">
        <v>104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 ht="12.75">
      <c r="A38" s="10"/>
      <c r="B38" s="49" t="s">
        <v>50</v>
      </c>
      <c r="C38" s="1"/>
      <c r="D38" s="1"/>
      <c r="E38" s="50" t="s">
        <v>105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ht="12.75">
      <c r="A39" s="10"/>
      <c r="B39" s="49" t="s">
        <v>52</v>
      </c>
      <c r="C39" s="1"/>
      <c r="D39" s="1"/>
      <c r="E39" s="50" t="s">
        <v>53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 thickBot="1" ht="12.75">
      <c r="A40" s="10"/>
      <c r="B40" s="51" t="s">
        <v>54</v>
      </c>
      <c r="C40" s="52"/>
      <c r="D40" s="52"/>
      <c r="E40" s="53"/>
      <c r="F40" s="52"/>
      <c r="G40" s="52"/>
      <c r="H40" s="54"/>
      <c r="I40" s="52"/>
      <c r="J40" s="54"/>
      <c r="K40" s="52"/>
      <c r="L40" s="52"/>
      <c r="M40" s="13"/>
      <c r="N40" s="2"/>
      <c r="O40" s="2"/>
      <c r="P40" s="2"/>
      <c r="Q40" s="2"/>
    </row>
    <row r="41" thickTop="1" ht="12.75">
      <c r="A41" s="10"/>
      <c r="B41" s="41">
        <v>2</v>
      </c>
      <c r="C41" s="42" t="s">
        <v>99</v>
      </c>
      <c r="D41" s="42" t="s">
        <v>106</v>
      </c>
      <c r="E41" s="42" t="s">
        <v>101</v>
      </c>
      <c r="F41" s="42" t="s">
        <v>7</v>
      </c>
      <c r="G41" s="43" t="s">
        <v>102</v>
      </c>
      <c r="H41" s="55">
        <v>148.5</v>
      </c>
      <c r="I41" s="56">
        <v>0</v>
      </c>
      <c r="J41" s="57">
        <f>ROUND(H41*I41,2)</f>
        <v>0</v>
      </c>
      <c r="K41" s="58">
        <v>0.20999999999999999</v>
      </c>
      <c r="L41" s="59">
        <f>ROUND(J41*1.21,2)</f>
        <v>0</v>
      </c>
      <c r="M41" s="13"/>
      <c r="N41" s="2"/>
      <c r="O41" s="2"/>
      <c r="P41" s="2"/>
      <c r="Q41" s="33">
        <f>IF(ISNUMBER(K41),IF(H41&gt;0,IF(I41&gt;0,J41,0),0),0)</f>
        <v>0</v>
      </c>
      <c r="R41" s="9">
        <f>IF(ISNUMBER(K41)=FALSE,J41,0)</f>
        <v>0</v>
      </c>
    </row>
    <row r="42" ht="12.75">
      <c r="A42" s="10"/>
      <c r="B42" s="49" t="s">
        <v>46</v>
      </c>
      <c r="C42" s="1"/>
      <c r="D42" s="1"/>
      <c r="E42" s="50" t="s">
        <v>107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ht="12.75">
      <c r="A43" s="10"/>
      <c r="B43" s="49" t="s">
        <v>48</v>
      </c>
      <c r="C43" s="1"/>
      <c r="D43" s="1"/>
      <c r="E43" s="50" t="s">
        <v>108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 ht="12.75">
      <c r="A44" s="10"/>
      <c r="B44" s="49" t="s">
        <v>50</v>
      </c>
      <c r="C44" s="1"/>
      <c r="D44" s="1"/>
      <c r="E44" s="50" t="s">
        <v>105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ht="12.75">
      <c r="A45" s="10"/>
      <c r="B45" s="49" t="s">
        <v>52</v>
      </c>
      <c r="C45" s="1"/>
      <c r="D45" s="1"/>
      <c r="E45" s="50" t="s">
        <v>53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 thickBot="1" ht="12.75">
      <c r="A46" s="10"/>
      <c r="B46" s="51" t="s">
        <v>54</v>
      </c>
      <c r="C46" s="52"/>
      <c r="D46" s="52"/>
      <c r="E46" s="53"/>
      <c r="F46" s="52"/>
      <c r="G46" s="52"/>
      <c r="H46" s="54"/>
      <c r="I46" s="52"/>
      <c r="J46" s="54"/>
      <c r="K46" s="52"/>
      <c r="L46" s="52"/>
      <c r="M46" s="13"/>
      <c r="N46" s="2"/>
      <c r="O46" s="2"/>
      <c r="P46" s="2"/>
      <c r="Q46" s="2"/>
    </row>
    <row r="47" thickTop="1" ht="12.75">
      <c r="A47" s="10"/>
      <c r="B47" s="41">
        <v>3</v>
      </c>
      <c r="C47" s="42" t="s">
        <v>99</v>
      </c>
      <c r="D47" s="42" t="s">
        <v>109</v>
      </c>
      <c r="E47" s="42" t="s">
        <v>101</v>
      </c>
      <c r="F47" s="42" t="s">
        <v>7</v>
      </c>
      <c r="G47" s="43" t="s">
        <v>102</v>
      </c>
      <c r="H47" s="55">
        <v>32.399999999999999</v>
      </c>
      <c r="I47" s="56">
        <v>0</v>
      </c>
      <c r="J47" s="57">
        <f>ROUND(H47*I47,2)</f>
        <v>0</v>
      </c>
      <c r="K47" s="58">
        <v>0.20999999999999999</v>
      </c>
      <c r="L47" s="59">
        <f>ROUND(J47*1.21,2)</f>
        <v>0</v>
      </c>
      <c r="M47" s="13"/>
      <c r="N47" s="2"/>
      <c r="O47" s="2"/>
      <c r="P47" s="2"/>
      <c r="Q47" s="33">
        <f>IF(ISNUMBER(K47),IF(H47&gt;0,IF(I47&gt;0,J47,0),0),0)</f>
        <v>0</v>
      </c>
      <c r="R47" s="9">
        <f>IF(ISNUMBER(K47)=FALSE,J47,0)</f>
        <v>0</v>
      </c>
    </row>
    <row r="48" ht="12.75">
      <c r="A48" s="10"/>
      <c r="B48" s="49" t="s">
        <v>46</v>
      </c>
      <c r="C48" s="1"/>
      <c r="D48" s="1"/>
      <c r="E48" s="50" t="s">
        <v>110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12.75">
      <c r="A49" s="10"/>
      <c r="B49" s="49" t="s">
        <v>48</v>
      </c>
      <c r="C49" s="1"/>
      <c r="D49" s="1"/>
      <c r="E49" s="50" t="s">
        <v>111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 ht="12.75">
      <c r="A50" s="10"/>
      <c r="B50" s="49" t="s">
        <v>50</v>
      </c>
      <c r="C50" s="1"/>
      <c r="D50" s="1"/>
      <c r="E50" s="50" t="s">
        <v>105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12.75">
      <c r="A51" s="10"/>
      <c r="B51" s="49" t="s">
        <v>52</v>
      </c>
      <c r="C51" s="1"/>
      <c r="D51" s="1"/>
      <c r="E51" s="50" t="s">
        <v>53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thickBot="1" ht="12.75">
      <c r="A52" s="10"/>
      <c r="B52" s="51" t="s">
        <v>54</v>
      </c>
      <c r="C52" s="52"/>
      <c r="D52" s="52"/>
      <c r="E52" s="53"/>
      <c r="F52" s="52"/>
      <c r="G52" s="52"/>
      <c r="H52" s="54"/>
      <c r="I52" s="52"/>
      <c r="J52" s="54"/>
      <c r="K52" s="52"/>
      <c r="L52" s="52"/>
      <c r="M52" s="13"/>
      <c r="N52" s="2"/>
      <c r="O52" s="2"/>
      <c r="P52" s="2"/>
      <c r="Q52" s="2"/>
    </row>
    <row r="53" thickTop="1" ht="12.75">
      <c r="A53" s="10"/>
      <c r="B53" s="41">
        <v>4</v>
      </c>
      <c r="C53" s="42" t="s">
        <v>99</v>
      </c>
      <c r="D53" s="42" t="s">
        <v>112</v>
      </c>
      <c r="E53" s="42" t="s">
        <v>101</v>
      </c>
      <c r="F53" s="42" t="s">
        <v>7</v>
      </c>
      <c r="G53" s="43" t="s">
        <v>102</v>
      </c>
      <c r="H53" s="55">
        <v>2.8900000000000001</v>
      </c>
      <c r="I53" s="56">
        <v>0</v>
      </c>
      <c r="J53" s="57">
        <f>ROUND(H53*I53,2)</f>
        <v>0</v>
      </c>
      <c r="K53" s="58">
        <v>0.20999999999999999</v>
      </c>
      <c r="L53" s="59">
        <f>ROUND(J53*1.21,2)</f>
        <v>0</v>
      </c>
      <c r="M53" s="13"/>
      <c r="N53" s="2"/>
      <c r="O53" s="2"/>
      <c r="P53" s="2"/>
      <c r="Q53" s="33">
        <f>IF(ISNUMBER(K53),IF(H53&gt;0,IF(I53&gt;0,J53,0),0),0)</f>
        <v>0</v>
      </c>
      <c r="R53" s="9">
        <f>IF(ISNUMBER(K53)=FALSE,J53,0)</f>
        <v>0</v>
      </c>
    </row>
    <row r="54" ht="12.75">
      <c r="A54" s="10"/>
      <c r="B54" s="49" t="s">
        <v>46</v>
      </c>
      <c r="C54" s="1"/>
      <c r="D54" s="1"/>
      <c r="E54" s="50" t="s">
        <v>113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ht="12.75">
      <c r="A55" s="10"/>
      <c r="B55" s="49" t="s">
        <v>48</v>
      </c>
      <c r="C55" s="1"/>
      <c r="D55" s="1"/>
      <c r="E55" s="50" t="s">
        <v>114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 ht="12.75">
      <c r="A56" s="10"/>
      <c r="B56" s="49" t="s">
        <v>50</v>
      </c>
      <c r="C56" s="1"/>
      <c r="D56" s="1"/>
      <c r="E56" s="50" t="s">
        <v>7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ht="12.75">
      <c r="A57" s="10"/>
      <c r="B57" s="49" t="s">
        <v>52</v>
      </c>
      <c r="C57" s="1"/>
      <c r="D57" s="1"/>
      <c r="E57" s="50" t="s">
        <v>53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thickBot="1" ht="12.75">
      <c r="A58" s="10"/>
      <c r="B58" s="51" t="s">
        <v>54</v>
      </c>
      <c r="C58" s="52"/>
      <c r="D58" s="52"/>
      <c r="E58" s="53"/>
      <c r="F58" s="52"/>
      <c r="G58" s="52"/>
      <c r="H58" s="54"/>
      <c r="I58" s="52"/>
      <c r="J58" s="54"/>
      <c r="K58" s="52"/>
      <c r="L58" s="52"/>
      <c r="M58" s="13"/>
      <c r="N58" s="2"/>
      <c r="O58" s="2"/>
      <c r="P58" s="2"/>
      <c r="Q58" s="2"/>
    </row>
    <row r="59" thickTop="1" ht="12.75">
      <c r="A59" s="10"/>
      <c r="B59" s="41">
        <v>5</v>
      </c>
      <c r="C59" s="42" t="s">
        <v>99</v>
      </c>
      <c r="D59" s="42" t="s">
        <v>115</v>
      </c>
      <c r="E59" s="42" t="s">
        <v>101</v>
      </c>
      <c r="F59" s="42" t="s">
        <v>7</v>
      </c>
      <c r="G59" s="43" t="s">
        <v>102</v>
      </c>
      <c r="H59" s="55">
        <v>55.673000000000002</v>
      </c>
      <c r="I59" s="56">
        <v>0</v>
      </c>
      <c r="J59" s="57">
        <f>ROUND(H59*I59,2)</f>
        <v>0</v>
      </c>
      <c r="K59" s="58">
        <v>0.20999999999999999</v>
      </c>
      <c r="L59" s="59">
        <f>ROUND(J59*1.21,2)</f>
        <v>0</v>
      </c>
      <c r="M59" s="13"/>
      <c r="N59" s="2"/>
      <c r="O59" s="2"/>
      <c r="P59" s="2"/>
      <c r="Q59" s="33">
        <f>IF(ISNUMBER(K59),IF(H59&gt;0,IF(I59&gt;0,J59,0),0),0)</f>
        <v>0</v>
      </c>
      <c r="R59" s="9">
        <f>IF(ISNUMBER(K59)=FALSE,J59,0)</f>
        <v>0</v>
      </c>
    </row>
    <row r="60" ht="12.75">
      <c r="A60" s="10"/>
      <c r="B60" s="49" t="s">
        <v>46</v>
      </c>
      <c r="C60" s="1"/>
      <c r="D60" s="1"/>
      <c r="E60" s="50" t="s">
        <v>116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ht="12.75">
      <c r="A61" s="10"/>
      <c r="B61" s="49" t="s">
        <v>48</v>
      </c>
      <c r="C61" s="1"/>
      <c r="D61" s="1"/>
      <c r="E61" s="50" t="s">
        <v>117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 ht="12.75">
      <c r="A62" s="10"/>
      <c r="B62" s="49" t="s">
        <v>50</v>
      </c>
      <c r="C62" s="1"/>
      <c r="D62" s="1"/>
      <c r="E62" s="50" t="s">
        <v>105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ht="12.75">
      <c r="A63" s="10"/>
      <c r="B63" s="49" t="s">
        <v>52</v>
      </c>
      <c r="C63" s="1"/>
      <c r="D63" s="1"/>
      <c r="E63" s="50" t="s">
        <v>53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thickBot="1" ht="12.75">
      <c r="A64" s="10"/>
      <c r="B64" s="51" t="s">
        <v>54</v>
      </c>
      <c r="C64" s="52"/>
      <c r="D64" s="52"/>
      <c r="E64" s="53"/>
      <c r="F64" s="52"/>
      <c r="G64" s="52"/>
      <c r="H64" s="54"/>
      <c r="I64" s="52"/>
      <c r="J64" s="54"/>
      <c r="K64" s="52"/>
      <c r="L64" s="52"/>
      <c r="M64" s="13"/>
      <c r="N64" s="2"/>
      <c r="O64" s="2"/>
      <c r="P64" s="2"/>
      <c r="Q64" s="2"/>
    </row>
    <row r="65" thickTop="1" ht="12.75">
      <c r="A65" s="10"/>
      <c r="B65" s="41">
        <v>6</v>
      </c>
      <c r="C65" s="42" t="s">
        <v>99</v>
      </c>
      <c r="D65" s="42" t="s">
        <v>118</v>
      </c>
      <c r="E65" s="42" t="s">
        <v>101</v>
      </c>
      <c r="F65" s="42" t="s">
        <v>7</v>
      </c>
      <c r="G65" s="43" t="s">
        <v>102</v>
      </c>
      <c r="H65" s="55">
        <v>14.188000000000001</v>
      </c>
      <c r="I65" s="56">
        <v>0</v>
      </c>
      <c r="J65" s="57">
        <f>ROUND(H65*I65,2)</f>
        <v>0</v>
      </c>
      <c r="K65" s="58">
        <v>0.20999999999999999</v>
      </c>
      <c r="L65" s="59">
        <f>ROUND(J65*1.21,2)</f>
        <v>0</v>
      </c>
      <c r="M65" s="13"/>
      <c r="N65" s="2"/>
      <c r="O65" s="2"/>
      <c r="P65" s="2"/>
      <c r="Q65" s="33">
        <f>IF(ISNUMBER(K65),IF(H65&gt;0,IF(I65&gt;0,J65,0),0),0)</f>
        <v>0</v>
      </c>
      <c r="R65" s="9">
        <f>IF(ISNUMBER(K65)=FALSE,J65,0)</f>
        <v>0</v>
      </c>
    </row>
    <row r="66" ht="12.75">
      <c r="A66" s="10"/>
      <c r="B66" s="49" t="s">
        <v>46</v>
      </c>
      <c r="C66" s="1"/>
      <c r="D66" s="1"/>
      <c r="E66" s="50" t="s">
        <v>119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ht="12.75">
      <c r="A67" s="10"/>
      <c r="B67" s="49" t="s">
        <v>48</v>
      </c>
      <c r="C67" s="1"/>
      <c r="D67" s="1"/>
      <c r="E67" s="50" t="s">
        <v>120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 ht="12.75">
      <c r="A68" s="10"/>
      <c r="B68" s="49" t="s">
        <v>50</v>
      </c>
      <c r="C68" s="1"/>
      <c r="D68" s="1"/>
      <c r="E68" s="50" t="s">
        <v>105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ht="12.75">
      <c r="A69" s="10"/>
      <c r="B69" s="49" t="s">
        <v>52</v>
      </c>
      <c r="C69" s="1"/>
      <c r="D69" s="1"/>
      <c r="E69" s="50" t="s">
        <v>53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thickBot="1" ht="12.75">
      <c r="A70" s="10"/>
      <c r="B70" s="51" t="s">
        <v>54</v>
      </c>
      <c r="C70" s="52"/>
      <c r="D70" s="52"/>
      <c r="E70" s="53"/>
      <c r="F70" s="52"/>
      <c r="G70" s="52"/>
      <c r="H70" s="54"/>
      <c r="I70" s="52"/>
      <c r="J70" s="54"/>
      <c r="K70" s="52"/>
      <c r="L70" s="52"/>
      <c r="M70" s="13"/>
      <c r="N70" s="2"/>
      <c r="O70" s="2"/>
      <c r="P70" s="2"/>
      <c r="Q70" s="2"/>
    </row>
    <row r="71" thickTop="1" ht="12.75">
      <c r="A71" s="10"/>
      <c r="B71" s="41">
        <v>7</v>
      </c>
      <c r="C71" s="42" t="s">
        <v>121</v>
      </c>
      <c r="D71" s="42" t="s">
        <v>7</v>
      </c>
      <c r="E71" s="42" t="s">
        <v>122</v>
      </c>
      <c r="F71" s="42" t="s">
        <v>7</v>
      </c>
      <c r="G71" s="43" t="s">
        <v>123</v>
      </c>
      <c r="H71" s="55">
        <v>12.960000000000001</v>
      </c>
      <c r="I71" s="56">
        <v>0</v>
      </c>
      <c r="J71" s="57">
        <f>ROUND(H71*I71,2)</f>
        <v>0</v>
      </c>
      <c r="K71" s="58">
        <v>0.20999999999999999</v>
      </c>
      <c r="L71" s="59">
        <f>ROUND(J71*1.21,2)</f>
        <v>0</v>
      </c>
      <c r="M71" s="13"/>
      <c r="N71" s="2"/>
      <c r="O71" s="2"/>
      <c r="P71" s="2"/>
      <c r="Q71" s="33">
        <f>IF(ISNUMBER(K71),IF(H71&gt;0,IF(I71&gt;0,J71,0),0),0)</f>
        <v>0</v>
      </c>
      <c r="R71" s="9">
        <f>IF(ISNUMBER(K71)=FALSE,J71,0)</f>
        <v>0</v>
      </c>
    </row>
    <row r="72" ht="12.75">
      <c r="A72" s="10"/>
      <c r="B72" s="49" t="s">
        <v>46</v>
      </c>
      <c r="C72" s="1"/>
      <c r="D72" s="1"/>
      <c r="E72" s="50" t="s">
        <v>124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ht="12.75">
      <c r="A73" s="10"/>
      <c r="B73" s="49" t="s">
        <v>48</v>
      </c>
      <c r="C73" s="1"/>
      <c r="D73" s="1"/>
      <c r="E73" s="50" t="s">
        <v>125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 ht="12.75">
      <c r="A74" s="10"/>
      <c r="B74" s="49" t="s">
        <v>50</v>
      </c>
      <c r="C74" s="1"/>
      <c r="D74" s="1"/>
      <c r="E74" s="50" t="s">
        <v>126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ht="12.75">
      <c r="A75" s="10"/>
      <c r="B75" s="49" t="s">
        <v>52</v>
      </c>
      <c r="C75" s="1"/>
      <c r="D75" s="1"/>
      <c r="E75" s="50" t="s">
        <v>53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thickBot="1" ht="12.75">
      <c r="A76" s="10"/>
      <c r="B76" s="51" t="s">
        <v>54</v>
      </c>
      <c r="C76" s="52"/>
      <c r="D76" s="52"/>
      <c r="E76" s="53"/>
      <c r="F76" s="52"/>
      <c r="G76" s="52"/>
      <c r="H76" s="54"/>
      <c r="I76" s="52"/>
      <c r="J76" s="54"/>
      <c r="K76" s="52"/>
      <c r="L76" s="52"/>
      <c r="M76" s="13"/>
      <c r="N76" s="2"/>
      <c r="O76" s="2"/>
      <c r="P76" s="2"/>
      <c r="Q76" s="2"/>
    </row>
    <row r="77" thickTop="1" ht="12.75">
      <c r="A77" s="10"/>
      <c r="B77" s="41">
        <v>8</v>
      </c>
      <c r="C77" s="42" t="s">
        <v>127</v>
      </c>
      <c r="D77" s="42" t="s">
        <v>7</v>
      </c>
      <c r="E77" s="42" t="s">
        <v>128</v>
      </c>
      <c r="F77" s="42" t="s">
        <v>7</v>
      </c>
      <c r="G77" s="43" t="s">
        <v>76</v>
      </c>
      <c r="H77" s="55">
        <v>1</v>
      </c>
      <c r="I77" s="56">
        <v>0</v>
      </c>
      <c r="J77" s="57">
        <f>ROUND(H77*I77,2)</f>
        <v>0</v>
      </c>
      <c r="K77" s="58">
        <v>0.20999999999999999</v>
      </c>
      <c r="L77" s="59">
        <f>ROUND(J77*1.21,2)</f>
        <v>0</v>
      </c>
      <c r="M77" s="13"/>
      <c r="N77" s="2"/>
      <c r="O77" s="2"/>
      <c r="P77" s="2"/>
      <c r="Q77" s="33">
        <f>IF(ISNUMBER(K77),IF(H77&gt;0,IF(I77&gt;0,J77,0),0),0)</f>
        <v>0</v>
      </c>
      <c r="R77" s="9">
        <f>IF(ISNUMBER(K77)=FALSE,J77,0)</f>
        <v>0</v>
      </c>
    </row>
    <row r="78" ht="12.75">
      <c r="A78" s="10"/>
      <c r="B78" s="49" t="s">
        <v>46</v>
      </c>
      <c r="C78" s="1"/>
      <c r="D78" s="1"/>
      <c r="E78" s="50" t="s">
        <v>129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ht="12.75">
      <c r="A79" s="10"/>
      <c r="B79" s="49" t="s">
        <v>48</v>
      </c>
      <c r="C79" s="1"/>
      <c r="D79" s="1"/>
      <c r="E79" s="50" t="s">
        <v>49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 ht="12.75">
      <c r="A80" s="10"/>
      <c r="B80" s="49" t="s">
        <v>50</v>
      </c>
      <c r="C80" s="1"/>
      <c r="D80" s="1"/>
      <c r="E80" s="50" t="s">
        <v>66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ht="12.75">
      <c r="A81" s="10"/>
      <c r="B81" s="49" t="s">
        <v>52</v>
      </c>
      <c r="C81" s="1"/>
      <c r="D81" s="1"/>
      <c r="E81" s="50" t="s">
        <v>53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thickBot="1" ht="12.75">
      <c r="A82" s="10"/>
      <c r="B82" s="51" t="s">
        <v>54</v>
      </c>
      <c r="C82" s="52"/>
      <c r="D82" s="52"/>
      <c r="E82" s="53"/>
      <c r="F82" s="52"/>
      <c r="G82" s="52"/>
      <c r="H82" s="54"/>
      <c r="I82" s="52"/>
      <c r="J82" s="54"/>
      <c r="K82" s="52"/>
      <c r="L82" s="52"/>
      <c r="M82" s="13"/>
      <c r="N82" s="2"/>
      <c r="O82" s="2"/>
      <c r="P82" s="2"/>
      <c r="Q82" s="2"/>
    </row>
    <row r="83" thickTop="1" ht="12.75">
      <c r="A83" s="10"/>
      <c r="B83" s="41">
        <v>9</v>
      </c>
      <c r="C83" s="42" t="s">
        <v>130</v>
      </c>
      <c r="D83" s="42" t="s">
        <v>7</v>
      </c>
      <c r="E83" s="42" t="s">
        <v>131</v>
      </c>
      <c r="F83" s="42" t="s">
        <v>7</v>
      </c>
      <c r="G83" s="43" t="s">
        <v>76</v>
      </c>
      <c r="H83" s="55">
        <v>1</v>
      </c>
      <c r="I83" s="56">
        <v>0</v>
      </c>
      <c r="J83" s="57">
        <f>ROUND(H83*I83,2)</f>
        <v>0</v>
      </c>
      <c r="K83" s="58">
        <v>0.20999999999999999</v>
      </c>
      <c r="L83" s="59">
        <f>ROUND(J83*1.21,2)</f>
        <v>0</v>
      </c>
      <c r="M83" s="13"/>
      <c r="N83" s="2"/>
      <c r="O83" s="2"/>
      <c r="P83" s="2"/>
      <c r="Q83" s="33">
        <f>IF(ISNUMBER(K83),IF(H83&gt;0,IF(I83&gt;0,J83,0),0),0)</f>
        <v>0</v>
      </c>
      <c r="R83" s="9">
        <f>IF(ISNUMBER(K83)=FALSE,J83,0)</f>
        <v>0</v>
      </c>
    </row>
    <row r="84" ht="12.75">
      <c r="A84" s="10"/>
      <c r="B84" s="49" t="s">
        <v>46</v>
      </c>
      <c r="C84" s="1"/>
      <c r="D84" s="1"/>
      <c r="E84" s="50" t="s">
        <v>132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ht="12.75">
      <c r="A85" s="10"/>
      <c r="B85" s="49" t="s">
        <v>48</v>
      </c>
      <c r="C85" s="1"/>
      <c r="D85" s="1"/>
      <c r="E85" s="50" t="s">
        <v>49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 ht="12.75">
      <c r="A86" s="10"/>
      <c r="B86" s="49" t="s">
        <v>50</v>
      </c>
      <c r="C86" s="1"/>
      <c r="D86" s="1"/>
      <c r="E86" s="50" t="s">
        <v>133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ht="12.75">
      <c r="A87" s="10"/>
      <c r="B87" s="49" t="s">
        <v>52</v>
      </c>
      <c r="C87" s="1"/>
      <c r="D87" s="1"/>
      <c r="E87" s="50" t="s">
        <v>53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thickBot="1" ht="12.75">
      <c r="A88" s="10"/>
      <c r="B88" s="51" t="s">
        <v>54</v>
      </c>
      <c r="C88" s="52"/>
      <c r="D88" s="52"/>
      <c r="E88" s="53"/>
      <c r="F88" s="52"/>
      <c r="G88" s="52"/>
      <c r="H88" s="54"/>
      <c r="I88" s="52"/>
      <c r="J88" s="54"/>
      <c r="K88" s="52"/>
      <c r="L88" s="52"/>
      <c r="M88" s="13"/>
      <c r="N88" s="2"/>
      <c r="O88" s="2"/>
      <c r="P88" s="2"/>
      <c r="Q88" s="2"/>
    </row>
    <row r="89" thickTop="1" ht="12.75">
      <c r="A89" s="10"/>
      <c r="B89" s="41">
        <v>10</v>
      </c>
      <c r="C89" s="42" t="s">
        <v>134</v>
      </c>
      <c r="D89" s="42"/>
      <c r="E89" s="42" t="s">
        <v>135</v>
      </c>
      <c r="F89" s="42" t="s">
        <v>7</v>
      </c>
      <c r="G89" s="43" t="s">
        <v>45</v>
      </c>
      <c r="H89" s="55">
        <v>1</v>
      </c>
      <c r="I89" s="56">
        <v>0</v>
      </c>
      <c r="J89" s="57">
        <f>ROUND(H89*I89,2)</f>
        <v>0</v>
      </c>
      <c r="K89" s="58">
        <v>0.20999999999999999</v>
      </c>
      <c r="L89" s="59">
        <f>ROUND(J89*1.21,2)</f>
        <v>0</v>
      </c>
      <c r="M89" s="13"/>
      <c r="N89" s="2"/>
      <c r="O89" s="2"/>
      <c r="P89" s="2"/>
      <c r="Q89" s="33">
        <f>IF(ISNUMBER(K89),IF(H89&gt;0,IF(I89&gt;0,J89,0),0),0)</f>
        <v>0</v>
      </c>
      <c r="R89" s="9">
        <f>IF(ISNUMBER(K89)=FALSE,J89,0)</f>
        <v>0</v>
      </c>
    </row>
    <row r="90" ht="12.75">
      <c r="A90" s="10"/>
      <c r="B90" s="49" t="s">
        <v>46</v>
      </c>
      <c r="C90" s="1"/>
      <c r="D90" s="1"/>
      <c r="E90" s="50" t="s">
        <v>136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ht="12.75">
      <c r="A91" s="10"/>
      <c r="B91" s="49" t="s">
        <v>48</v>
      </c>
      <c r="C91" s="1"/>
      <c r="D91" s="1"/>
      <c r="E91" s="50" t="s">
        <v>49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 ht="12.75">
      <c r="A92" s="10"/>
      <c r="B92" s="49" t="s">
        <v>50</v>
      </c>
      <c r="C92" s="1"/>
      <c r="D92" s="1"/>
      <c r="E92" s="50" t="s">
        <v>137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 ht="12.75">
      <c r="A93" s="10"/>
      <c r="B93" s="49" t="s">
        <v>52</v>
      </c>
      <c r="C93" s="1"/>
      <c r="D93" s="1"/>
      <c r="E93" s="50" t="s">
        <v>53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thickBot="1" ht="12.75">
      <c r="A94" s="10"/>
      <c r="B94" s="51" t="s">
        <v>54</v>
      </c>
      <c r="C94" s="52"/>
      <c r="D94" s="52"/>
      <c r="E94" s="53"/>
      <c r="F94" s="52"/>
      <c r="G94" s="52"/>
      <c r="H94" s="54"/>
      <c r="I94" s="52"/>
      <c r="J94" s="54"/>
      <c r="K94" s="52"/>
      <c r="L94" s="52"/>
      <c r="M94" s="13"/>
      <c r="N94" s="2"/>
      <c r="O94" s="2"/>
      <c r="P94" s="2"/>
      <c r="Q94" s="2"/>
    </row>
    <row r="95" thickTop="1" thickBot="1" ht="25" customHeight="1">
      <c r="A95" s="10"/>
      <c r="B95" s="1"/>
      <c r="C95" s="60">
        <v>0</v>
      </c>
      <c r="D95" s="1"/>
      <c r="E95" s="60" t="s">
        <v>33</v>
      </c>
      <c r="F95" s="1"/>
      <c r="G95" s="61" t="s">
        <v>79</v>
      </c>
      <c r="H95" s="62">
        <f>J35+J41+J47+J53+J59+J65+J71+J77+J83+J89</f>
        <v>0</v>
      </c>
      <c r="I95" s="61" t="s">
        <v>80</v>
      </c>
      <c r="J95" s="63">
        <f>(L95-H95)</f>
        <v>0</v>
      </c>
      <c r="K95" s="61" t="s">
        <v>81</v>
      </c>
      <c r="L95" s="64">
        <f>ROUND((J35+J41+J47+J53+J59+J65+J71+J77+J83+J89)*1.21,2)</f>
        <v>0</v>
      </c>
      <c r="M95" s="13"/>
      <c r="N95" s="2"/>
      <c r="O95" s="2"/>
      <c r="P95" s="2"/>
      <c r="Q95" s="33">
        <f>0+Q35+Q41+Q47+Q53+Q59+Q65+Q71+Q77+Q83+Q89</f>
        <v>0</v>
      </c>
      <c r="R95" s="9">
        <f>0+R35+R41+R47+R53+R59+R65+R71+R77+R83+R89</f>
        <v>0</v>
      </c>
      <c r="S95" s="65">
        <f>Q95*(1+J95)+R95</f>
        <v>0</v>
      </c>
    </row>
    <row r="96" thickTop="1" thickBot="1" ht="25" customHeight="1">
      <c r="A96" s="10"/>
      <c r="B96" s="66"/>
      <c r="C96" s="66"/>
      <c r="D96" s="66"/>
      <c r="E96" s="66"/>
      <c r="F96" s="66"/>
      <c r="G96" s="67" t="s">
        <v>82</v>
      </c>
      <c r="H96" s="68">
        <f>0+J35+J41+J47+J53+J59+J65+J71+J77+J83+J89</f>
        <v>0</v>
      </c>
      <c r="I96" s="67" t="s">
        <v>83</v>
      </c>
      <c r="J96" s="69">
        <f>0+J95</f>
        <v>0</v>
      </c>
      <c r="K96" s="67" t="s">
        <v>84</v>
      </c>
      <c r="L96" s="70">
        <f>0+L95</f>
        <v>0</v>
      </c>
      <c r="M96" s="13"/>
      <c r="N96" s="2"/>
      <c r="O96" s="2"/>
      <c r="P96" s="2"/>
      <c r="Q96" s="2"/>
    </row>
    <row r="97" ht="40" customHeight="1">
      <c r="A97" s="10"/>
      <c r="B97" s="75" t="s">
        <v>138</v>
      </c>
      <c r="C97" s="1"/>
      <c r="D97" s="1"/>
      <c r="E97" s="1"/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 ht="12.75">
      <c r="A98" s="10"/>
      <c r="B98" s="41">
        <v>11</v>
      </c>
      <c r="C98" s="42" t="s">
        <v>139</v>
      </c>
      <c r="D98" s="42" t="s">
        <v>7</v>
      </c>
      <c r="E98" s="42" t="s">
        <v>140</v>
      </c>
      <c r="F98" s="42" t="s">
        <v>7</v>
      </c>
      <c r="G98" s="43" t="s">
        <v>123</v>
      </c>
      <c r="H98" s="44">
        <v>67.5</v>
      </c>
      <c r="I98" s="45">
        <v>0</v>
      </c>
      <c r="J98" s="46">
        <f>ROUND(H98*I98,2)</f>
        <v>0</v>
      </c>
      <c r="K98" s="47">
        <v>0.20999999999999999</v>
      </c>
      <c r="L98" s="48">
        <f>ROUND(J98*1.21,2)</f>
        <v>0</v>
      </c>
      <c r="M98" s="13"/>
      <c r="N98" s="2"/>
      <c r="O98" s="2"/>
      <c r="P98" s="2"/>
      <c r="Q98" s="33">
        <f>IF(ISNUMBER(K98),IF(H98&gt;0,IF(I98&gt;0,J98,0),0),0)</f>
        <v>0</v>
      </c>
      <c r="R98" s="9">
        <f>IF(ISNUMBER(K98)=FALSE,J98,0)</f>
        <v>0</v>
      </c>
    </row>
    <row r="99" ht="12.75">
      <c r="A99" s="10"/>
      <c r="B99" s="49" t="s">
        <v>46</v>
      </c>
      <c r="C99" s="1"/>
      <c r="D99" s="1"/>
      <c r="E99" s="50" t="s">
        <v>141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12.75">
      <c r="A100" s="10"/>
      <c r="B100" s="49" t="s">
        <v>48</v>
      </c>
      <c r="C100" s="1"/>
      <c r="D100" s="1"/>
      <c r="E100" s="50" t="s">
        <v>142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 ht="12.75">
      <c r="A101" s="10"/>
      <c r="B101" s="49" t="s">
        <v>50</v>
      </c>
      <c r="C101" s="1"/>
      <c r="D101" s="1"/>
      <c r="E101" s="50" t="s">
        <v>143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ht="12.75">
      <c r="A102" s="10"/>
      <c r="B102" s="49" t="s">
        <v>52</v>
      </c>
      <c r="C102" s="1"/>
      <c r="D102" s="1"/>
      <c r="E102" s="50" t="s">
        <v>53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 thickBot="1" ht="12.75">
      <c r="A103" s="10"/>
      <c r="B103" s="51" t="s">
        <v>54</v>
      </c>
      <c r="C103" s="52"/>
      <c r="D103" s="52"/>
      <c r="E103" s="53"/>
      <c r="F103" s="52"/>
      <c r="G103" s="52"/>
      <c r="H103" s="54"/>
      <c r="I103" s="52"/>
      <c r="J103" s="54"/>
      <c r="K103" s="52"/>
      <c r="L103" s="52"/>
      <c r="M103" s="13"/>
      <c r="N103" s="2"/>
      <c r="O103" s="2"/>
      <c r="P103" s="2"/>
      <c r="Q103" s="2"/>
    </row>
    <row r="104" thickTop="1" ht="12.75">
      <c r="A104" s="10"/>
      <c r="B104" s="41">
        <v>12</v>
      </c>
      <c r="C104" s="42" t="s">
        <v>144</v>
      </c>
      <c r="D104" s="42" t="s">
        <v>7</v>
      </c>
      <c r="E104" s="42" t="s">
        <v>145</v>
      </c>
      <c r="F104" s="42" t="s">
        <v>7</v>
      </c>
      <c r="G104" s="43" t="s">
        <v>123</v>
      </c>
      <c r="H104" s="55">
        <v>13.5</v>
      </c>
      <c r="I104" s="56">
        <v>0</v>
      </c>
      <c r="J104" s="57">
        <f>ROUND(H104*I104,2)</f>
        <v>0</v>
      </c>
      <c r="K104" s="58">
        <v>0.20999999999999999</v>
      </c>
      <c r="L104" s="59">
        <f>ROUND(J104*1.21,2)</f>
        <v>0</v>
      </c>
      <c r="M104" s="13"/>
      <c r="N104" s="2"/>
      <c r="O104" s="2"/>
      <c r="P104" s="2"/>
      <c r="Q104" s="33">
        <f>IF(ISNUMBER(K104),IF(H104&gt;0,IF(I104&gt;0,J104,0),0),0)</f>
        <v>0</v>
      </c>
      <c r="R104" s="9">
        <f>IF(ISNUMBER(K104)=FALSE,J104,0)</f>
        <v>0</v>
      </c>
    </row>
    <row r="105" ht="12.75">
      <c r="A105" s="10"/>
      <c r="B105" s="49" t="s">
        <v>46</v>
      </c>
      <c r="C105" s="1"/>
      <c r="D105" s="1"/>
      <c r="E105" s="50" t="s">
        <v>146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ht="12.75">
      <c r="A106" s="10"/>
      <c r="B106" s="49" t="s">
        <v>48</v>
      </c>
      <c r="C106" s="1"/>
      <c r="D106" s="1"/>
      <c r="E106" s="50" t="s">
        <v>147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 ht="12.75">
      <c r="A107" s="10"/>
      <c r="B107" s="49" t="s">
        <v>50</v>
      </c>
      <c r="C107" s="1"/>
      <c r="D107" s="1"/>
      <c r="E107" s="50" t="s">
        <v>143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ht="12.75">
      <c r="A108" s="10"/>
      <c r="B108" s="49" t="s">
        <v>52</v>
      </c>
      <c r="C108" s="1"/>
      <c r="D108" s="1"/>
      <c r="E108" s="50" t="s">
        <v>53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thickBot="1" ht="12.75">
      <c r="A109" s="10"/>
      <c r="B109" s="51" t="s">
        <v>54</v>
      </c>
      <c r="C109" s="52"/>
      <c r="D109" s="52"/>
      <c r="E109" s="53"/>
      <c r="F109" s="52"/>
      <c r="G109" s="52"/>
      <c r="H109" s="54"/>
      <c r="I109" s="52"/>
      <c r="J109" s="54"/>
      <c r="K109" s="52"/>
      <c r="L109" s="52"/>
      <c r="M109" s="13"/>
      <c r="N109" s="2"/>
      <c r="O109" s="2"/>
      <c r="P109" s="2"/>
      <c r="Q109" s="2"/>
    </row>
    <row r="110" thickTop="1" ht="12.75">
      <c r="A110" s="10"/>
      <c r="B110" s="41">
        <v>13</v>
      </c>
      <c r="C110" s="42" t="s">
        <v>148</v>
      </c>
      <c r="D110" s="42" t="s">
        <v>7</v>
      </c>
      <c r="E110" s="42" t="s">
        <v>149</v>
      </c>
      <c r="F110" s="42" t="s">
        <v>7</v>
      </c>
      <c r="G110" s="43" t="s">
        <v>150</v>
      </c>
      <c r="H110" s="55">
        <v>3.7000000000000002</v>
      </c>
      <c r="I110" s="56">
        <v>0</v>
      </c>
      <c r="J110" s="57">
        <f>ROUND(H110*I110,2)</f>
        <v>0</v>
      </c>
      <c r="K110" s="58">
        <v>0.20999999999999999</v>
      </c>
      <c r="L110" s="59">
        <f>ROUND(J110*1.21,2)</f>
        <v>0</v>
      </c>
      <c r="M110" s="13"/>
      <c r="N110" s="2"/>
      <c r="O110" s="2"/>
      <c r="P110" s="2"/>
      <c r="Q110" s="33">
        <f>IF(ISNUMBER(K110),IF(H110&gt;0,IF(I110&gt;0,J110,0),0),0)</f>
        <v>0</v>
      </c>
      <c r="R110" s="9">
        <f>IF(ISNUMBER(K110)=FALSE,J110,0)</f>
        <v>0</v>
      </c>
    </row>
    <row r="111" ht="12.75">
      <c r="A111" s="10"/>
      <c r="B111" s="49" t="s">
        <v>46</v>
      </c>
      <c r="C111" s="1"/>
      <c r="D111" s="1"/>
      <c r="E111" s="50" t="s">
        <v>151</v>
      </c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 ht="12.75">
      <c r="A112" s="10"/>
      <c r="B112" s="49" t="s">
        <v>48</v>
      </c>
      <c r="C112" s="1"/>
      <c r="D112" s="1"/>
      <c r="E112" s="50" t="s">
        <v>152</v>
      </c>
      <c r="F112" s="1"/>
      <c r="G112" s="1"/>
      <c r="H112" s="40"/>
      <c r="I112" s="1"/>
      <c r="J112" s="40"/>
      <c r="K112" s="1"/>
      <c r="L112" s="1"/>
      <c r="M112" s="13"/>
      <c r="N112" s="2"/>
      <c r="O112" s="2"/>
      <c r="P112" s="2"/>
      <c r="Q112" s="2"/>
    </row>
    <row r="113" ht="12.75">
      <c r="A113" s="10"/>
      <c r="B113" s="49" t="s">
        <v>50</v>
      </c>
      <c r="C113" s="1"/>
      <c r="D113" s="1"/>
      <c r="E113" s="50" t="s">
        <v>143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12.75">
      <c r="A114" s="10"/>
      <c r="B114" s="49" t="s">
        <v>52</v>
      </c>
      <c r="C114" s="1"/>
      <c r="D114" s="1"/>
      <c r="E114" s="50" t="s">
        <v>53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thickBot="1" ht="12.75">
      <c r="A115" s="10"/>
      <c r="B115" s="51" t="s">
        <v>54</v>
      </c>
      <c r="C115" s="52"/>
      <c r="D115" s="52"/>
      <c r="E115" s="53"/>
      <c r="F115" s="52"/>
      <c r="G115" s="52"/>
      <c r="H115" s="54"/>
      <c r="I115" s="52"/>
      <c r="J115" s="54"/>
      <c r="K115" s="52"/>
      <c r="L115" s="52"/>
      <c r="M115" s="13"/>
      <c r="N115" s="2"/>
      <c r="O115" s="2"/>
      <c r="P115" s="2"/>
      <c r="Q115" s="2"/>
    </row>
    <row r="116" thickTop="1" ht="12.75">
      <c r="A116" s="10"/>
      <c r="B116" s="41">
        <v>14</v>
      </c>
      <c r="C116" s="42" t="s">
        <v>153</v>
      </c>
      <c r="D116" s="42" t="s">
        <v>7</v>
      </c>
      <c r="E116" s="42" t="s">
        <v>154</v>
      </c>
      <c r="F116" s="42" t="s">
        <v>7</v>
      </c>
      <c r="G116" s="43" t="s">
        <v>150</v>
      </c>
      <c r="H116" s="55">
        <v>24.300000000000001</v>
      </c>
      <c r="I116" s="56">
        <v>0</v>
      </c>
      <c r="J116" s="57">
        <f>ROUND(H116*I116,2)</f>
        <v>0</v>
      </c>
      <c r="K116" s="58">
        <v>0.20999999999999999</v>
      </c>
      <c r="L116" s="59">
        <f>ROUND(J116*1.21,2)</f>
        <v>0</v>
      </c>
      <c r="M116" s="13"/>
      <c r="N116" s="2"/>
      <c r="O116" s="2"/>
      <c r="P116" s="2"/>
      <c r="Q116" s="33">
        <f>IF(ISNUMBER(K116),IF(H116&gt;0,IF(I116&gt;0,J116,0),0),0)</f>
        <v>0</v>
      </c>
      <c r="R116" s="9">
        <f>IF(ISNUMBER(K116)=FALSE,J116,0)</f>
        <v>0</v>
      </c>
    </row>
    <row r="117" ht="12.75">
      <c r="A117" s="10"/>
      <c r="B117" s="49" t="s">
        <v>46</v>
      </c>
      <c r="C117" s="1"/>
      <c r="D117" s="1"/>
      <c r="E117" s="50" t="s">
        <v>151</v>
      </c>
      <c r="F117" s="1"/>
      <c r="G117" s="1"/>
      <c r="H117" s="40"/>
      <c r="I117" s="1"/>
      <c r="J117" s="40"/>
      <c r="K117" s="1"/>
      <c r="L117" s="1"/>
      <c r="M117" s="13"/>
      <c r="N117" s="2"/>
      <c r="O117" s="2"/>
      <c r="P117" s="2"/>
      <c r="Q117" s="2"/>
    </row>
    <row r="118" ht="12.75">
      <c r="A118" s="10"/>
      <c r="B118" s="49" t="s">
        <v>48</v>
      </c>
      <c r="C118" s="1"/>
      <c r="D118" s="1"/>
      <c r="E118" s="50" t="s">
        <v>155</v>
      </c>
      <c r="F118" s="1"/>
      <c r="G118" s="1"/>
      <c r="H118" s="40"/>
      <c r="I118" s="1"/>
      <c r="J118" s="40"/>
      <c r="K118" s="1"/>
      <c r="L118" s="1"/>
      <c r="M118" s="13"/>
      <c r="N118" s="2"/>
      <c r="O118" s="2"/>
      <c r="P118" s="2"/>
      <c r="Q118" s="2"/>
    </row>
    <row r="119" ht="12.75">
      <c r="A119" s="10"/>
      <c r="B119" s="49" t="s">
        <v>50</v>
      </c>
      <c r="C119" s="1"/>
      <c r="D119" s="1"/>
      <c r="E119" s="50" t="s">
        <v>143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12.75">
      <c r="A120" s="10"/>
      <c r="B120" s="49" t="s">
        <v>52</v>
      </c>
      <c r="C120" s="1"/>
      <c r="D120" s="1"/>
      <c r="E120" s="50" t="s">
        <v>53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thickBot="1" ht="12.75">
      <c r="A121" s="10"/>
      <c r="B121" s="51" t="s">
        <v>54</v>
      </c>
      <c r="C121" s="52"/>
      <c r="D121" s="52"/>
      <c r="E121" s="53"/>
      <c r="F121" s="52"/>
      <c r="G121" s="52"/>
      <c r="H121" s="54"/>
      <c r="I121" s="52"/>
      <c r="J121" s="54"/>
      <c r="K121" s="52"/>
      <c r="L121" s="52"/>
      <c r="M121" s="13"/>
      <c r="N121" s="2"/>
      <c r="O121" s="2"/>
      <c r="P121" s="2"/>
      <c r="Q121" s="2"/>
    </row>
    <row r="122" thickTop="1" ht="12.75">
      <c r="A122" s="10"/>
      <c r="B122" s="41">
        <v>15</v>
      </c>
      <c r="C122" s="42" t="s">
        <v>156</v>
      </c>
      <c r="D122" s="42" t="s">
        <v>7</v>
      </c>
      <c r="E122" s="42" t="s">
        <v>157</v>
      </c>
      <c r="F122" s="42" t="s">
        <v>7</v>
      </c>
      <c r="G122" s="43" t="s">
        <v>123</v>
      </c>
      <c r="H122" s="55">
        <v>31.5</v>
      </c>
      <c r="I122" s="56">
        <v>0</v>
      </c>
      <c r="J122" s="57">
        <f>ROUND(H122*I122,2)</f>
        <v>0</v>
      </c>
      <c r="K122" s="58">
        <v>0.20999999999999999</v>
      </c>
      <c r="L122" s="59">
        <f>ROUND(J122*1.21,2)</f>
        <v>0</v>
      </c>
      <c r="M122" s="13"/>
      <c r="N122" s="2"/>
      <c r="O122" s="2"/>
      <c r="P122" s="2"/>
      <c r="Q122" s="33">
        <f>IF(ISNUMBER(K122),IF(H122&gt;0,IF(I122&gt;0,J122,0),0),0)</f>
        <v>0</v>
      </c>
      <c r="R122" s="9">
        <f>IF(ISNUMBER(K122)=FALSE,J122,0)</f>
        <v>0</v>
      </c>
    </row>
    <row r="123" ht="12.75">
      <c r="A123" s="10"/>
      <c r="B123" s="49" t="s">
        <v>46</v>
      </c>
      <c r="C123" s="1"/>
      <c r="D123" s="1"/>
      <c r="E123" s="50" t="s">
        <v>158</v>
      </c>
      <c r="F123" s="1"/>
      <c r="G123" s="1"/>
      <c r="H123" s="40"/>
      <c r="I123" s="1"/>
      <c r="J123" s="40"/>
      <c r="K123" s="1"/>
      <c r="L123" s="1"/>
      <c r="M123" s="13"/>
      <c r="N123" s="2"/>
      <c r="O123" s="2"/>
      <c r="P123" s="2"/>
      <c r="Q123" s="2"/>
    </row>
    <row r="124" ht="12.75">
      <c r="A124" s="10"/>
      <c r="B124" s="49" t="s">
        <v>48</v>
      </c>
      <c r="C124" s="1"/>
      <c r="D124" s="1"/>
      <c r="E124" s="50" t="s">
        <v>159</v>
      </c>
      <c r="F124" s="1"/>
      <c r="G124" s="1"/>
      <c r="H124" s="40"/>
      <c r="I124" s="1"/>
      <c r="J124" s="40"/>
      <c r="K124" s="1"/>
      <c r="L124" s="1"/>
      <c r="M124" s="13"/>
      <c r="N124" s="2"/>
      <c r="O124" s="2"/>
      <c r="P124" s="2"/>
      <c r="Q124" s="2"/>
    </row>
    <row r="125" ht="12.75">
      <c r="A125" s="10"/>
      <c r="B125" s="49" t="s">
        <v>50</v>
      </c>
      <c r="C125" s="1"/>
      <c r="D125" s="1"/>
      <c r="E125" s="50" t="s">
        <v>143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ht="12.75">
      <c r="A126" s="10"/>
      <c r="B126" s="49" t="s">
        <v>52</v>
      </c>
      <c r="C126" s="1"/>
      <c r="D126" s="1"/>
      <c r="E126" s="50" t="s">
        <v>53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 thickBot="1" ht="12.75">
      <c r="A127" s="10"/>
      <c r="B127" s="51" t="s">
        <v>54</v>
      </c>
      <c r="C127" s="52"/>
      <c r="D127" s="52"/>
      <c r="E127" s="53"/>
      <c r="F127" s="52"/>
      <c r="G127" s="52"/>
      <c r="H127" s="54"/>
      <c r="I127" s="52"/>
      <c r="J127" s="54"/>
      <c r="K127" s="52"/>
      <c r="L127" s="52"/>
      <c r="M127" s="13"/>
      <c r="N127" s="2"/>
      <c r="O127" s="2"/>
      <c r="P127" s="2"/>
      <c r="Q127" s="2"/>
    </row>
    <row r="128" thickTop="1" ht="12.75">
      <c r="A128" s="10"/>
      <c r="B128" s="41">
        <v>16</v>
      </c>
      <c r="C128" s="42" t="s">
        <v>160</v>
      </c>
      <c r="D128" s="42" t="s">
        <v>7</v>
      </c>
      <c r="E128" s="42" t="s">
        <v>161</v>
      </c>
      <c r="F128" s="42" t="s">
        <v>7</v>
      </c>
      <c r="G128" s="43" t="s">
        <v>150</v>
      </c>
      <c r="H128" s="55">
        <v>4.4000000000000004</v>
      </c>
      <c r="I128" s="56">
        <v>0</v>
      </c>
      <c r="J128" s="57">
        <f>ROUND(H128*I128,2)</f>
        <v>0</v>
      </c>
      <c r="K128" s="58">
        <v>0.20999999999999999</v>
      </c>
      <c r="L128" s="59">
        <f>ROUND(J128*1.21,2)</f>
        <v>0</v>
      </c>
      <c r="M128" s="13"/>
      <c r="N128" s="2"/>
      <c r="O128" s="2"/>
      <c r="P128" s="2"/>
      <c r="Q128" s="33">
        <f>IF(ISNUMBER(K128),IF(H128&gt;0,IF(I128&gt;0,J128,0),0),0)</f>
        <v>0</v>
      </c>
      <c r="R128" s="9">
        <f>IF(ISNUMBER(K128)=FALSE,J128,0)</f>
        <v>0</v>
      </c>
    </row>
    <row r="129" ht="12.75">
      <c r="A129" s="10"/>
      <c r="B129" s="49" t="s">
        <v>46</v>
      </c>
      <c r="C129" s="1"/>
      <c r="D129" s="1"/>
      <c r="E129" s="50" t="s">
        <v>162</v>
      </c>
      <c r="F129" s="1"/>
      <c r="G129" s="1"/>
      <c r="H129" s="40"/>
      <c r="I129" s="1"/>
      <c r="J129" s="40"/>
      <c r="K129" s="1"/>
      <c r="L129" s="1"/>
      <c r="M129" s="13"/>
      <c r="N129" s="2"/>
      <c r="O129" s="2"/>
      <c r="P129" s="2"/>
      <c r="Q129" s="2"/>
    </row>
    <row r="130" ht="12.75">
      <c r="A130" s="10"/>
      <c r="B130" s="49" t="s">
        <v>48</v>
      </c>
      <c r="C130" s="1"/>
      <c r="D130" s="1"/>
      <c r="E130" s="50" t="s">
        <v>163</v>
      </c>
      <c r="F130" s="1"/>
      <c r="G130" s="1"/>
      <c r="H130" s="40"/>
      <c r="I130" s="1"/>
      <c r="J130" s="40"/>
      <c r="K130" s="1"/>
      <c r="L130" s="1"/>
      <c r="M130" s="13"/>
      <c r="N130" s="2"/>
      <c r="O130" s="2"/>
      <c r="P130" s="2"/>
      <c r="Q130" s="2"/>
    </row>
    <row r="131" ht="12.75">
      <c r="A131" s="10"/>
      <c r="B131" s="49" t="s">
        <v>50</v>
      </c>
      <c r="C131" s="1"/>
      <c r="D131" s="1"/>
      <c r="E131" s="50" t="s">
        <v>164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 ht="12.75">
      <c r="A132" s="10"/>
      <c r="B132" s="49" t="s">
        <v>52</v>
      </c>
      <c r="C132" s="1"/>
      <c r="D132" s="1"/>
      <c r="E132" s="50" t="s">
        <v>53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 thickBot="1" ht="12.75">
      <c r="A133" s="10"/>
      <c r="B133" s="51" t="s">
        <v>54</v>
      </c>
      <c r="C133" s="52"/>
      <c r="D133" s="52"/>
      <c r="E133" s="53"/>
      <c r="F133" s="52"/>
      <c r="G133" s="52"/>
      <c r="H133" s="54"/>
      <c r="I133" s="52"/>
      <c r="J133" s="54"/>
      <c r="K133" s="52"/>
      <c r="L133" s="52"/>
      <c r="M133" s="13"/>
      <c r="N133" s="2"/>
      <c r="O133" s="2"/>
      <c r="P133" s="2"/>
      <c r="Q133" s="2"/>
    </row>
    <row r="134" thickTop="1" ht="12.75">
      <c r="A134" s="10"/>
      <c r="B134" s="41">
        <v>17</v>
      </c>
      <c r="C134" s="42" t="s">
        <v>165</v>
      </c>
      <c r="D134" s="42" t="s">
        <v>7</v>
      </c>
      <c r="E134" s="42" t="s">
        <v>166</v>
      </c>
      <c r="F134" s="42" t="s">
        <v>7</v>
      </c>
      <c r="G134" s="43" t="s">
        <v>150</v>
      </c>
      <c r="H134" s="55">
        <v>52.149999999999999</v>
      </c>
      <c r="I134" s="56">
        <v>0</v>
      </c>
      <c r="J134" s="57">
        <f>ROUND(H134*I134,2)</f>
        <v>0</v>
      </c>
      <c r="K134" s="58">
        <v>0.20999999999999999</v>
      </c>
      <c r="L134" s="59">
        <f>ROUND(J134*1.21,2)</f>
        <v>0</v>
      </c>
      <c r="M134" s="13"/>
      <c r="N134" s="2"/>
      <c r="O134" s="2"/>
      <c r="P134" s="2"/>
      <c r="Q134" s="33">
        <f>IF(ISNUMBER(K134),IF(H134&gt;0,IF(I134&gt;0,J134,0),0),0)</f>
        <v>0</v>
      </c>
      <c r="R134" s="9">
        <f>IF(ISNUMBER(K134)=FALSE,J134,0)</f>
        <v>0</v>
      </c>
    </row>
    <row r="135" ht="12.75">
      <c r="A135" s="10"/>
      <c r="B135" s="49" t="s">
        <v>46</v>
      </c>
      <c r="C135" s="1"/>
      <c r="D135" s="1"/>
      <c r="E135" s="50" t="s">
        <v>162</v>
      </c>
      <c r="F135" s="1"/>
      <c r="G135" s="1"/>
      <c r="H135" s="40"/>
      <c r="I135" s="1"/>
      <c r="J135" s="40"/>
      <c r="K135" s="1"/>
      <c r="L135" s="1"/>
      <c r="M135" s="13"/>
      <c r="N135" s="2"/>
      <c r="O135" s="2"/>
      <c r="P135" s="2"/>
      <c r="Q135" s="2"/>
    </row>
    <row r="136" ht="12.75">
      <c r="A136" s="10"/>
      <c r="B136" s="49" t="s">
        <v>48</v>
      </c>
      <c r="C136" s="1"/>
      <c r="D136" s="1"/>
      <c r="E136" s="50" t="s">
        <v>167</v>
      </c>
      <c r="F136" s="1"/>
      <c r="G136" s="1"/>
      <c r="H136" s="40"/>
      <c r="I136" s="1"/>
      <c r="J136" s="40"/>
      <c r="K136" s="1"/>
      <c r="L136" s="1"/>
      <c r="M136" s="13"/>
      <c r="N136" s="2"/>
      <c r="O136" s="2"/>
      <c r="P136" s="2"/>
      <c r="Q136" s="2"/>
    </row>
    <row r="137" ht="12.75">
      <c r="A137" s="10"/>
      <c r="B137" s="49" t="s">
        <v>50</v>
      </c>
      <c r="C137" s="1"/>
      <c r="D137" s="1"/>
      <c r="E137" s="50" t="s">
        <v>164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 ht="12.75">
      <c r="A138" s="10"/>
      <c r="B138" s="49" t="s">
        <v>52</v>
      </c>
      <c r="C138" s="1"/>
      <c r="D138" s="1"/>
      <c r="E138" s="50" t="s">
        <v>53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 thickBot="1" ht="12.75">
      <c r="A139" s="10"/>
      <c r="B139" s="51" t="s">
        <v>54</v>
      </c>
      <c r="C139" s="52"/>
      <c r="D139" s="52"/>
      <c r="E139" s="53"/>
      <c r="F139" s="52"/>
      <c r="G139" s="52"/>
      <c r="H139" s="54"/>
      <c r="I139" s="52"/>
      <c r="J139" s="54"/>
      <c r="K139" s="52"/>
      <c r="L139" s="52"/>
      <c r="M139" s="13"/>
      <c r="N139" s="2"/>
      <c r="O139" s="2"/>
      <c r="P139" s="2"/>
      <c r="Q139" s="2"/>
    </row>
    <row r="140" thickTop="1" ht="12.75">
      <c r="A140" s="10"/>
      <c r="B140" s="41">
        <v>18</v>
      </c>
      <c r="C140" s="42" t="s">
        <v>168</v>
      </c>
      <c r="D140" s="42" t="s">
        <v>7</v>
      </c>
      <c r="E140" s="42" t="s">
        <v>169</v>
      </c>
      <c r="F140" s="42" t="s">
        <v>7</v>
      </c>
      <c r="G140" s="43" t="s">
        <v>170</v>
      </c>
      <c r="H140" s="55">
        <v>112</v>
      </c>
      <c r="I140" s="56">
        <v>0</v>
      </c>
      <c r="J140" s="57">
        <f>ROUND(H140*I140,2)</f>
        <v>0</v>
      </c>
      <c r="K140" s="58">
        <v>0.20999999999999999</v>
      </c>
      <c r="L140" s="59">
        <f>ROUND(J140*1.21,2)</f>
        <v>0</v>
      </c>
      <c r="M140" s="13"/>
      <c r="N140" s="2"/>
      <c r="O140" s="2"/>
      <c r="P140" s="2"/>
      <c r="Q140" s="33">
        <f>IF(ISNUMBER(K140),IF(H140&gt;0,IF(I140&gt;0,J140,0),0),0)</f>
        <v>0</v>
      </c>
      <c r="R140" s="9">
        <f>IF(ISNUMBER(K140)=FALSE,J140,0)</f>
        <v>0</v>
      </c>
    </row>
    <row r="141" ht="12.75">
      <c r="A141" s="10"/>
      <c r="B141" s="49" t="s">
        <v>46</v>
      </c>
      <c r="C141" s="1"/>
      <c r="D141" s="1"/>
      <c r="E141" s="50" t="s">
        <v>171</v>
      </c>
      <c r="F141" s="1"/>
      <c r="G141" s="1"/>
      <c r="H141" s="40"/>
      <c r="I141" s="1"/>
      <c r="J141" s="40"/>
      <c r="K141" s="1"/>
      <c r="L141" s="1"/>
      <c r="M141" s="13"/>
      <c r="N141" s="2"/>
      <c r="O141" s="2"/>
      <c r="P141" s="2"/>
      <c r="Q141" s="2"/>
    </row>
    <row r="142" ht="12.75">
      <c r="A142" s="10"/>
      <c r="B142" s="49" t="s">
        <v>48</v>
      </c>
      <c r="C142" s="1"/>
      <c r="D142" s="1"/>
      <c r="E142" s="50" t="s">
        <v>172</v>
      </c>
      <c r="F142" s="1"/>
      <c r="G142" s="1"/>
      <c r="H142" s="40"/>
      <c r="I142" s="1"/>
      <c r="J142" s="40"/>
      <c r="K142" s="1"/>
      <c r="L142" s="1"/>
      <c r="M142" s="13"/>
      <c r="N142" s="2"/>
      <c r="O142" s="2"/>
      <c r="P142" s="2"/>
      <c r="Q142" s="2"/>
    </row>
    <row r="143" ht="12.75">
      <c r="A143" s="10"/>
      <c r="B143" s="49" t="s">
        <v>50</v>
      </c>
      <c r="C143" s="1"/>
      <c r="D143" s="1"/>
      <c r="E143" s="50" t="s">
        <v>173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 ht="12.75">
      <c r="A144" s="10"/>
      <c r="B144" s="49" t="s">
        <v>52</v>
      </c>
      <c r="C144" s="1"/>
      <c r="D144" s="1"/>
      <c r="E144" s="50" t="s">
        <v>53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 thickBot="1" ht="12.75">
      <c r="A145" s="10"/>
      <c r="B145" s="51" t="s">
        <v>54</v>
      </c>
      <c r="C145" s="52"/>
      <c r="D145" s="52"/>
      <c r="E145" s="53"/>
      <c r="F145" s="52"/>
      <c r="G145" s="52"/>
      <c r="H145" s="54"/>
      <c r="I145" s="52"/>
      <c r="J145" s="54"/>
      <c r="K145" s="52"/>
      <c r="L145" s="52"/>
      <c r="M145" s="13"/>
      <c r="N145" s="2"/>
      <c r="O145" s="2"/>
      <c r="P145" s="2"/>
      <c r="Q145" s="2"/>
    </row>
    <row r="146" thickTop="1" ht="12.75">
      <c r="A146" s="10"/>
      <c r="B146" s="41">
        <v>19</v>
      </c>
      <c r="C146" s="42" t="s">
        <v>174</v>
      </c>
      <c r="D146" s="42" t="s">
        <v>7</v>
      </c>
      <c r="E146" s="42" t="s">
        <v>175</v>
      </c>
      <c r="F146" s="42" t="s">
        <v>7</v>
      </c>
      <c r="G146" s="43" t="s">
        <v>123</v>
      </c>
      <c r="H146" s="55">
        <v>12.960000000000001</v>
      </c>
      <c r="I146" s="56">
        <v>0</v>
      </c>
      <c r="J146" s="57">
        <f>ROUND(H146*I146,2)</f>
        <v>0</v>
      </c>
      <c r="K146" s="58">
        <v>0.20999999999999999</v>
      </c>
      <c r="L146" s="59">
        <f>ROUND(J146*1.21,2)</f>
        <v>0</v>
      </c>
      <c r="M146" s="13"/>
      <c r="N146" s="2"/>
      <c r="O146" s="2"/>
      <c r="P146" s="2"/>
      <c r="Q146" s="33">
        <f>IF(ISNUMBER(K146),IF(H146&gt;0,IF(I146&gt;0,J146,0),0),0)</f>
        <v>0</v>
      </c>
      <c r="R146" s="9">
        <f>IF(ISNUMBER(K146)=FALSE,J146,0)</f>
        <v>0</v>
      </c>
    </row>
    <row r="147" ht="12.75">
      <c r="A147" s="10"/>
      <c r="B147" s="49" t="s">
        <v>46</v>
      </c>
      <c r="C147" s="1"/>
      <c r="D147" s="1"/>
      <c r="E147" s="50" t="s">
        <v>176</v>
      </c>
      <c r="F147" s="1"/>
      <c r="G147" s="1"/>
      <c r="H147" s="40"/>
      <c r="I147" s="1"/>
      <c r="J147" s="40"/>
      <c r="K147" s="1"/>
      <c r="L147" s="1"/>
      <c r="M147" s="13"/>
      <c r="N147" s="2"/>
      <c r="O147" s="2"/>
      <c r="P147" s="2"/>
      <c r="Q147" s="2"/>
    </row>
    <row r="148" ht="12.75">
      <c r="A148" s="10"/>
      <c r="B148" s="49" t="s">
        <v>48</v>
      </c>
      <c r="C148" s="1"/>
      <c r="D148" s="1"/>
      <c r="E148" s="50" t="s">
        <v>177</v>
      </c>
      <c r="F148" s="1"/>
      <c r="G148" s="1"/>
      <c r="H148" s="40"/>
      <c r="I148" s="1"/>
      <c r="J148" s="40"/>
      <c r="K148" s="1"/>
      <c r="L148" s="1"/>
      <c r="M148" s="13"/>
      <c r="N148" s="2"/>
      <c r="O148" s="2"/>
      <c r="P148" s="2"/>
      <c r="Q148" s="2"/>
    </row>
    <row r="149" ht="12.75">
      <c r="A149" s="10"/>
      <c r="B149" s="49" t="s">
        <v>50</v>
      </c>
      <c r="C149" s="1"/>
      <c r="D149" s="1"/>
      <c r="E149" s="50" t="s">
        <v>178</v>
      </c>
      <c r="F149" s="1"/>
      <c r="G149" s="1"/>
      <c r="H149" s="40"/>
      <c r="I149" s="1"/>
      <c r="J149" s="40"/>
      <c r="K149" s="1"/>
      <c r="L149" s="1"/>
      <c r="M149" s="13"/>
      <c r="N149" s="2"/>
      <c r="O149" s="2"/>
      <c r="P149" s="2"/>
      <c r="Q149" s="2"/>
    </row>
    <row r="150" ht="12.75">
      <c r="A150" s="10"/>
      <c r="B150" s="49" t="s">
        <v>52</v>
      </c>
      <c r="C150" s="1"/>
      <c r="D150" s="1"/>
      <c r="E150" s="50" t="s">
        <v>53</v>
      </c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 thickBot="1" ht="12.75">
      <c r="A151" s="10"/>
      <c r="B151" s="51" t="s">
        <v>54</v>
      </c>
      <c r="C151" s="52"/>
      <c r="D151" s="52"/>
      <c r="E151" s="53"/>
      <c r="F151" s="52"/>
      <c r="G151" s="52"/>
      <c r="H151" s="54"/>
      <c r="I151" s="52"/>
      <c r="J151" s="54"/>
      <c r="K151" s="52"/>
      <c r="L151" s="52"/>
      <c r="M151" s="13"/>
      <c r="N151" s="2"/>
      <c r="O151" s="2"/>
      <c r="P151" s="2"/>
      <c r="Q151" s="2"/>
    </row>
    <row r="152" thickTop="1" ht="12.75">
      <c r="A152" s="10"/>
      <c r="B152" s="41">
        <v>20</v>
      </c>
      <c r="C152" s="42" t="s">
        <v>179</v>
      </c>
      <c r="D152" s="42" t="s">
        <v>7</v>
      </c>
      <c r="E152" s="42" t="s">
        <v>180</v>
      </c>
      <c r="F152" s="42" t="s">
        <v>7</v>
      </c>
      <c r="G152" s="43" t="s">
        <v>123</v>
      </c>
      <c r="H152" s="55">
        <v>42.299999999999997</v>
      </c>
      <c r="I152" s="56">
        <v>0</v>
      </c>
      <c r="J152" s="57">
        <f>ROUND(H152*I152,2)</f>
        <v>0</v>
      </c>
      <c r="K152" s="58">
        <v>0.20999999999999999</v>
      </c>
      <c r="L152" s="59">
        <f>ROUND(J152*1.21,2)</f>
        <v>0</v>
      </c>
      <c r="M152" s="13"/>
      <c r="N152" s="2"/>
      <c r="O152" s="2"/>
      <c r="P152" s="2"/>
      <c r="Q152" s="33">
        <f>IF(ISNUMBER(K152),IF(H152&gt;0,IF(I152&gt;0,J152,0),0),0)</f>
        <v>0</v>
      </c>
      <c r="R152" s="9">
        <f>IF(ISNUMBER(K152)=FALSE,J152,0)</f>
        <v>0</v>
      </c>
    </row>
    <row r="153" ht="12.75">
      <c r="A153" s="10"/>
      <c r="B153" s="49" t="s">
        <v>46</v>
      </c>
      <c r="C153" s="1"/>
      <c r="D153" s="1"/>
      <c r="E153" s="50" t="s">
        <v>181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 ht="12.75">
      <c r="A154" s="10"/>
      <c r="B154" s="49" t="s">
        <v>48</v>
      </c>
      <c r="C154" s="1"/>
      <c r="D154" s="1"/>
      <c r="E154" s="50" t="s">
        <v>182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 ht="12.75">
      <c r="A155" s="10"/>
      <c r="B155" s="49" t="s">
        <v>50</v>
      </c>
      <c r="C155" s="1"/>
      <c r="D155" s="1"/>
      <c r="E155" s="50" t="s">
        <v>183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ht="12.75">
      <c r="A156" s="10"/>
      <c r="B156" s="49" t="s">
        <v>52</v>
      </c>
      <c r="C156" s="1"/>
      <c r="D156" s="1"/>
      <c r="E156" s="50" t="s">
        <v>53</v>
      </c>
      <c r="F156" s="1"/>
      <c r="G156" s="1"/>
      <c r="H156" s="40"/>
      <c r="I156" s="1"/>
      <c r="J156" s="40"/>
      <c r="K156" s="1"/>
      <c r="L156" s="1"/>
      <c r="M156" s="13"/>
      <c r="N156" s="2"/>
      <c r="O156" s="2"/>
      <c r="P156" s="2"/>
      <c r="Q156" s="2"/>
    </row>
    <row r="157" thickBot="1" ht="12.75">
      <c r="A157" s="10"/>
      <c r="B157" s="51" t="s">
        <v>54</v>
      </c>
      <c r="C157" s="52"/>
      <c r="D157" s="52"/>
      <c r="E157" s="53"/>
      <c r="F157" s="52"/>
      <c r="G157" s="52"/>
      <c r="H157" s="54"/>
      <c r="I157" s="52"/>
      <c r="J157" s="54"/>
      <c r="K157" s="52"/>
      <c r="L157" s="52"/>
      <c r="M157" s="13"/>
      <c r="N157" s="2"/>
      <c r="O157" s="2"/>
      <c r="P157" s="2"/>
      <c r="Q157" s="2"/>
    </row>
    <row r="158" thickTop="1" ht="12.75">
      <c r="A158" s="10"/>
      <c r="B158" s="41">
        <v>21</v>
      </c>
      <c r="C158" s="42" t="s">
        <v>184</v>
      </c>
      <c r="D158" s="42" t="s">
        <v>7</v>
      </c>
      <c r="E158" s="42" t="s">
        <v>185</v>
      </c>
      <c r="F158" s="42" t="s">
        <v>7</v>
      </c>
      <c r="G158" s="43" t="s">
        <v>123</v>
      </c>
      <c r="H158" s="55">
        <v>271.5</v>
      </c>
      <c r="I158" s="56">
        <v>0</v>
      </c>
      <c r="J158" s="57">
        <f>ROUND(H158*I158,2)</f>
        <v>0</v>
      </c>
      <c r="K158" s="58">
        <v>0.20999999999999999</v>
      </c>
      <c r="L158" s="59">
        <f>ROUND(J158*1.21,2)</f>
        <v>0</v>
      </c>
      <c r="M158" s="13"/>
      <c r="N158" s="2"/>
      <c r="O158" s="2"/>
      <c r="P158" s="2"/>
      <c r="Q158" s="33">
        <f>IF(ISNUMBER(K158),IF(H158&gt;0,IF(I158&gt;0,J158,0),0),0)</f>
        <v>0</v>
      </c>
      <c r="R158" s="9">
        <f>IF(ISNUMBER(K158)=FALSE,J158,0)</f>
        <v>0</v>
      </c>
    </row>
    <row r="159" ht="12.75">
      <c r="A159" s="10"/>
      <c r="B159" s="49" t="s">
        <v>46</v>
      </c>
      <c r="C159" s="1"/>
      <c r="D159" s="1"/>
      <c r="E159" s="50" t="s">
        <v>186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 ht="12.75">
      <c r="A160" s="10"/>
      <c r="B160" s="49" t="s">
        <v>48</v>
      </c>
      <c r="C160" s="1"/>
      <c r="D160" s="1"/>
      <c r="E160" s="50" t="s">
        <v>187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 ht="12.75">
      <c r="A161" s="10"/>
      <c r="B161" s="49" t="s">
        <v>50</v>
      </c>
      <c r="C161" s="1"/>
      <c r="D161" s="1"/>
      <c r="E161" s="50" t="s">
        <v>188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 ht="12.75">
      <c r="A162" s="10"/>
      <c r="B162" s="49" t="s">
        <v>52</v>
      </c>
      <c r="C162" s="1"/>
      <c r="D162" s="1"/>
      <c r="E162" s="50" t="s">
        <v>53</v>
      </c>
      <c r="F162" s="1"/>
      <c r="G162" s="1"/>
      <c r="H162" s="40"/>
      <c r="I162" s="1"/>
      <c r="J162" s="40"/>
      <c r="K162" s="1"/>
      <c r="L162" s="1"/>
      <c r="M162" s="13"/>
      <c r="N162" s="2"/>
      <c r="O162" s="2"/>
      <c r="P162" s="2"/>
      <c r="Q162" s="2"/>
    </row>
    <row r="163" thickBot="1" ht="12.75">
      <c r="A163" s="10"/>
      <c r="B163" s="51" t="s">
        <v>54</v>
      </c>
      <c r="C163" s="52"/>
      <c r="D163" s="52"/>
      <c r="E163" s="53"/>
      <c r="F163" s="52"/>
      <c r="G163" s="52"/>
      <c r="H163" s="54"/>
      <c r="I163" s="52"/>
      <c r="J163" s="54"/>
      <c r="K163" s="52"/>
      <c r="L163" s="52"/>
      <c r="M163" s="13"/>
      <c r="N163" s="2"/>
      <c r="O163" s="2"/>
      <c r="P163" s="2"/>
      <c r="Q163" s="2"/>
    </row>
    <row r="164" thickTop="1" ht="12.75">
      <c r="A164" s="10"/>
      <c r="B164" s="41">
        <v>22</v>
      </c>
      <c r="C164" s="42" t="s">
        <v>189</v>
      </c>
      <c r="D164" s="42" t="s">
        <v>7</v>
      </c>
      <c r="E164" s="42" t="s">
        <v>190</v>
      </c>
      <c r="F164" s="42" t="s">
        <v>7</v>
      </c>
      <c r="G164" s="43" t="s">
        <v>123</v>
      </c>
      <c r="H164" s="55">
        <v>288.81400000000002</v>
      </c>
      <c r="I164" s="56">
        <v>0</v>
      </c>
      <c r="J164" s="57">
        <f>ROUND(H164*I164,2)</f>
        <v>0</v>
      </c>
      <c r="K164" s="58">
        <v>0.20999999999999999</v>
      </c>
      <c r="L164" s="59">
        <f>ROUND(J164*1.21,2)</f>
        <v>0</v>
      </c>
      <c r="M164" s="13"/>
      <c r="N164" s="2"/>
      <c r="O164" s="2"/>
      <c r="P164" s="2"/>
      <c r="Q164" s="33">
        <f>IF(ISNUMBER(K164),IF(H164&gt;0,IF(I164&gt;0,J164,0),0),0)</f>
        <v>0</v>
      </c>
      <c r="R164" s="9">
        <f>IF(ISNUMBER(K164)=FALSE,J164,0)</f>
        <v>0</v>
      </c>
    </row>
    <row r="165" ht="12.75">
      <c r="A165" s="10"/>
      <c r="B165" s="49" t="s">
        <v>46</v>
      </c>
      <c r="C165" s="1"/>
      <c r="D165" s="1"/>
      <c r="E165" s="50" t="s">
        <v>191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 ht="12.75">
      <c r="A166" s="10"/>
      <c r="B166" s="49" t="s">
        <v>48</v>
      </c>
      <c r="C166" s="1"/>
      <c r="D166" s="1"/>
      <c r="E166" s="50" t="s">
        <v>192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 ht="12.75">
      <c r="A167" s="10"/>
      <c r="B167" s="49" t="s">
        <v>50</v>
      </c>
      <c r="C167" s="1"/>
      <c r="D167" s="1"/>
      <c r="E167" s="50" t="s">
        <v>193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 ht="12.75">
      <c r="A168" s="10"/>
      <c r="B168" s="49" t="s">
        <v>52</v>
      </c>
      <c r="C168" s="1"/>
      <c r="D168" s="1"/>
      <c r="E168" s="50" t="s">
        <v>53</v>
      </c>
      <c r="F168" s="1"/>
      <c r="G168" s="1"/>
      <c r="H168" s="40"/>
      <c r="I168" s="1"/>
      <c r="J168" s="40"/>
      <c r="K168" s="1"/>
      <c r="L168" s="1"/>
      <c r="M168" s="13"/>
      <c r="N168" s="2"/>
      <c r="O168" s="2"/>
      <c r="P168" s="2"/>
      <c r="Q168" s="2"/>
    </row>
    <row r="169" thickBot="1" ht="12.75">
      <c r="A169" s="10"/>
      <c r="B169" s="51" t="s">
        <v>54</v>
      </c>
      <c r="C169" s="52"/>
      <c r="D169" s="52"/>
      <c r="E169" s="53"/>
      <c r="F169" s="52"/>
      <c r="G169" s="52"/>
      <c r="H169" s="54"/>
      <c r="I169" s="52"/>
      <c r="J169" s="54"/>
      <c r="K169" s="52"/>
      <c r="L169" s="52"/>
      <c r="M169" s="13"/>
      <c r="N169" s="2"/>
      <c r="O169" s="2"/>
      <c r="P169" s="2"/>
      <c r="Q169" s="2"/>
    </row>
    <row r="170" thickTop="1" ht="12.75">
      <c r="A170" s="10"/>
      <c r="B170" s="41">
        <v>23</v>
      </c>
      <c r="C170" s="42" t="s">
        <v>194</v>
      </c>
      <c r="D170" s="42" t="s">
        <v>7</v>
      </c>
      <c r="E170" s="42" t="s">
        <v>195</v>
      </c>
      <c r="F170" s="42" t="s">
        <v>7</v>
      </c>
      <c r="G170" s="43" t="s">
        <v>123</v>
      </c>
      <c r="H170" s="55">
        <v>23.399999999999999</v>
      </c>
      <c r="I170" s="56">
        <v>0</v>
      </c>
      <c r="J170" s="57">
        <f>ROUND(H170*I170,2)</f>
        <v>0</v>
      </c>
      <c r="K170" s="58">
        <v>0.20999999999999999</v>
      </c>
      <c r="L170" s="59">
        <f>ROUND(J170*1.21,2)</f>
        <v>0</v>
      </c>
      <c r="M170" s="13"/>
      <c r="N170" s="2"/>
      <c r="O170" s="2"/>
      <c r="P170" s="2"/>
      <c r="Q170" s="33">
        <f>IF(ISNUMBER(K170),IF(H170&gt;0,IF(I170&gt;0,J170,0),0),0)</f>
        <v>0</v>
      </c>
      <c r="R170" s="9">
        <f>IF(ISNUMBER(K170)=FALSE,J170,0)</f>
        <v>0</v>
      </c>
    </row>
    <row r="171" ht="12.75">
      <c r="A171" s="10"/>
      <c r="B171" s="49" t="s">
        <v>46</v>
      </c>
      <c r="C171" s="1"/>
      <c r="D171" s="1"/>
      <c r="E171" s="50" t="s">
        <v>196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 ht="12.75">
      <c r="A172" s="10"/>
      <c r="B172" s="49" t="s">
        <v>48</v>
      </c>
      <c r="C172" s="1"/>
      <c r="D172" s="1"/>
      <c r="E172" s="50" t="s">
        <v>197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 ht="12.75">
      <c r="A173" s="10"/>
      <c r="B173" s="49" t="s">
        <v>50</v>
      </c>
      <c r="C173" s="1"/>
      <c r="D173" s="1"/>
      <c r="E173" s="50" t="s">
        <v>198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ht="12.75">
      <c r="A174" s="10"/>
      <c r="B174" s="49" t="s">
        <v>52</v>
      </c>
      <c r="C174" s="1"/>
      <c r="D174" s="1"/>
      <c r="E174" s="50" t="s">
        <v>53</v>
      </c>
      <c r="F174" s="1"/>
      <c r="G174" s="1"/>
      <c r="H174" s="40"/>
      <c r="I174" s="1"/>
      <c r="J174" s="40"/>
      <c r="K174" s="1"/>
      <c r="L174" s="1"/>
      <c r="M174" s="13"/>
      <c r="N174" s="2"/>
      <c r="O174" s="2"/>
      <c r="P174" s="2"/>
      <c r="Q174" s="2"/>
    </row>
    <row r="175" thickBot="1" ht="12.75">
      <c r="A175" s="10"/>
      <c r="B175" s="51" t="s">
        <v>54</v>
      </c>
      <c r="C175" s="52"/>
      <c r="D175" s="52"/>
      <c r="E175" s="53"/>
      <c r="F175" s="52"/>
      <c r="G175" s="52"/>
      <c r="H175" s="54"/>
      <c r="I175" s="52"/>
      <c r="J175" s="54"/>
      <c r="K175" s="52"/>
      <c r="L175" s="52"/>
      <c r="M175" s="13"/>
      <c r="N175" s="2"/>
      <c r="O175" s="2"/>
      <c r="P175" s="2"/>
      <c r="Q175" s="2"/>
    </row>
    <row r="176" thickTop="1" ht="12.75">
      <c r="A176" s="10"/>
      <c r="B176" s="41">
        <v>24</v>
      </c>
      <c r="C176" s="42" t="s">
        <v>199</v>
      </c>
      <c r="D176" s="42" t="s">
        <v>7</v>
      </c>
      <c r="E176" s="42" t="s">
        <v>200</v>
      </c>
      <c r="F176" s="42" t="s">
        <v>7</v>
      </c>
      <c r="G176" s="43" t="s">
        <v>123</v>
      </c>
      <c r="H176" s="55">
        <v>176.69999999999999</v>
      </c>
      <c r="I176" s="56">
        <v>0</v>
      </c>
      <c r="J176" s="57">
        <f>ROUND(H176*I176,2)</f>
        <v>0</v>
      </c>
      <c r="K176" s="58">
        <v>0.20999999999999999</v>
      </c>
      <c r="L176" s="59">
        <f>ROUND(J176*1.21,2)</f>
        <v>0</v>
      </c>
      <c r="M176" s="13"/>
      <c r="N176" s="2"/>
      <c r="O176" s="2"/>
      <c r="P176" s="2"/>
      <c r="Q176" s="33">
        <f>IF(ISNUMBER(K176),IF(H176&gt;0,IF(I176&gt;0,J176,0),0),0)</f>
        <v>0</v>
      </c>
      <c r="R176" s="9">
        <f>IF(ISNUMBER(K176)=FALSE,J176,0)</f>
        <v>0</v>
      </c>
    </row>
    <row r="177" ht="12.75">
      <c r="A177" s="10"/>
      <c r="B177" s="49" t="s">
        <v>46</v>
      </c>
      <c r="C177" s="1"/>
      <c r="D177" s="1"/>
      <c r="E177" s="50" t="s">
        <v>201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 ht="12.75">
      <c r="A178" s="10"/>
      <c r="B178" s="49" t="s">
        <v>48</v>
      </c>
      <c r="C178" s="1"/>
      <c r="D178" s="1"/>
      <c r="E178" s="50" t="s">
        <v>202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 ht="12.75">
      <c r="A179" s="10"/>
      <c r="B179" s="49" t="s">
        <v>50</v>
      </c>
      <c r="C179" s="1"/>
      <c r="D179" s="1"/>
      <c r="E179" s="50" t="s">
        <v>203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ht="12.75">
      <c r="A180" s="10"/>
      <c r="B180" s="49" t="s">
        <v>52</v>
      </c>
      <c r="C180" s="1"/>
      <c r="D180" s="1"/>
      <c r="E180" s="50" t="s">
        <v>53</v>
      </c>
      <c r="F180" s="1"/>
      <c r="G180" s="1"/>
      <c r="H180" s="40"/>
      <c r="I180" s="1"/>
      <c r="J180" s="40"/>
      <c r="K180" s="1"/>
      <c r="L180" s="1"/>
      <c r="M180" s="13"/>
      <c r="N180" s="2"/>
      <c r="O180" s="2"/>
      <c r="P180" s="2"/>
      <c r="Q180" s="2"/>
    </row>
    <row r="181" thickBot="1" ht="12.75">
      <c r="A181" s="10"/>
      <c r="B181" s="51" t="s">
        <v>54</v>
      </c>
      <c r="C181" s="52"/>
      <c r="D181" s="52"/>
      <c r="E181" s="53"/>
      <c r="F181" s="52"/>
      <c r="G181" s="52"/>
      <c r="H181" s="54"/>
      <c r="I181" s="52"/>
      <c r="J181" s="54"/>
      <c r="K181" s="52"/>
      <c r="L181" s="52"/>
      <c r="M181" s="13"/>
      <c r="N181" s="2"/>
      <c r="O181" s="2"/>
      <c r="P181" s="2"/>
      <c r="Q181" s="2"/>
    </row>
    <row r="182" thickTop="1" ht="12.75">
      <c r="A182" s="10"/>
      <c r="B182" s="41">
        <v>25</v>
      </c>
      <c r="C182" s="42" t="s">
        <v>204</v>
      </c>
      <c r="D182" s="42" t="s">
        <v>100</v>
      </c>
      <c r="E182" s="42" t="s">
        <v>205</v>
      </c>
      <c r="F182" s="42" t="s">
        <v>7</v>
      </c>
      <c r="G182" s="43" t="s">
        <v>123</v>
      </c>
      <c r="H182" s="55">
        <v>3.3690000000000002</v>
      </c>
      <c r="I182" s="56">
        <v>0</v>
      </c>
      <c r="J182" s="57">
        <f>ROUND(H182*I182,2)</f>
        <v>0</v>
      </c>
      <c r="K182" s="58">
        <v>0.20999999999999999</v>
      </c>
      <c r="L182" s="59">
        <f>ROUND(J182*1.21,2)</f>
        <v>0</v>
      </c>
      <c r="M182" s="13"/>
      <c r="N182" s="2"/>
      <c r="O182" s="2"/>
      <c r="P182" s="2"/>
      <c r="Q182" s="33">
        <f>IF(ISNUMBER(K182),IF(H182&gt;0,IF(I182&gt;0,J182,0),0),0)</f>
        <v>0</v>
      </c>
      <c r="R182" s="9">
        <f>IF(ISNUMBER(K182)=FALSE,J182,0)</f>
        <v>0</v>
      </c>
    </row>
    <row r="183" ht="12.75">
      <c r="A183" s="10"/>
      <c r="B183" s="49" t="s">
        <v>46</v>
      </c>
      <c r="C183" s="1"/>
      <c r="D183" s="1"/>
      <c r="E183" s="50" t="s">
        <v>206</v>
      </c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 ht="12.75">
      <c r="A184" s="10"/>
      <c r="B184" s="49" t="s">
        <v>48</v>
      </c>
      <c r="C184" s="1"/>
      <c r="D184" s="1"/>
      <c r="E184" s="50" t="s">
        <v>207</v>
      </c>
      <c r="F184" s="1"/>
      <c r="G184" s="1"/>
      <c r="H184" s="40"/>
      <c r="I184" s="1"/>
      <c r="J184" s="40"/>
      <c r="K184" s="1"/>
      <c r="L184" s="1"/>
      <c r="M184" s="13"/>
      <c r="N184" s="2"/>
      <c r="O184" s="2"/>
      <c r="P184" s="2"/>
      <c r="Q184" s="2"/>
    </row>
    <row r="185" ht="12.75">
      <c r="A185" s="10"/>
      <c r="B185" s="49" t="s">
        <v>50</v>
      </c>
      <c r="C185" s="1"/>
      <c r="D185" s="1"/>
      <c r="E185" s="50" t="s">
        <v>208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 ht="12.75">
      <c r="A186" s="10"/>
      <c r="B186" s="49" t="s">
        <v>52</v>
      </c>
      <c r="C186" s="1"/>
      <c r="D186" s="1"/>
      <c r="E186" s="50" t="s">
        <v>53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 thickBot="1" ht="12.75">
      <c r="A187" s="10"/>
      <c r="B187" s="51" t="s">
        <v>54</v>
      </c>
      <c r="C187" s="52"/>
      <c r="D187" s="52"/>
      <c r="E187" s="53"/>
      <c r="F187" s="52"/>
      <c r="G187" s="52"/>
      <c r="H187" s="54"/>
      <c r="I187" s="52"/>
      <c r="J187" s="54"/>
      <c r="K187" s="52"/>
      <c r="L187" s="52"/>
      <c r="M187" s="13"/>
      <c r="N187" s="2"/>
      <c r="O187" s="2"/>
      <c r="P187" s="2"/>
      <c r="Q187" s="2"/>
    </row>
    <row r="188" thickTop="1" ht="12.75">
      <c r="A188" s="10"/>
      <c r="B188" s="41">
        <v>26</v>
      </c>
      <c r="C188" s="42" t="s">
        <v>204</v>
      </c>
      <c r="D188" s="42" t="s">
        <v>106</v>
      </c>
      <c r="E188" s="42" t="s">
        <v>205</v>
      </c>
      <c r="F188" s="42" t="s">
        <v>7</v>
      </c>
      <c r="G188" s="43" t="s">
        <v>123</v>
      </c>
      <c r="H188" s="55">
        <v>63</v>
      </c>
      <c r="I188" s="56">
        <v>0</v>
      </c>
      <c r="J188" s="57">
        <f>ROUND(H188*I188,2)</f>
        <v>0</v>
      </c>
      <c r="K188" s="58">
        <v>0.20999999999999999</v>
      </c>
      <c r="L188" s="59">
        <f>ROUND(J188*1.21,2)</f>
        <v>0</v>
      </c>
      <c r="M188" s="13"/>
      <c r="N188" s="2"/>
      <c r="O188" s="2"/>
      <c r="P188" s="2"/>
      <c r="Q188" s="33">
        <f>IF(ISNUMBER(K188),IF(H188&gt;0,IF(I188&gt;0,J188,0),0),0)</f>
        <v>0</v>
      </c>
      <c r="R188" s="9">
        <f>IF(ISNUMBER(K188)=FALSE,J188,0)</f>
        <v>0</v>
      </c>
    </row>
    <row r="189" ht="12.75">
      <c r="A189" s="10"/>
      <c r="B189" s="49" t="s">
        <v>46</v>
      </c>
      <c r="C189" s="1"/>
      <c r="D189" s="1"/>
      <c r="E189" s="50" t="s">
        <v>209</v>
      </c>
      <c r="F189" s="1"/>
      <c r="G189" s="1"/>
      <c r="H189" s="40"/>
      <c r="I189" s="1"/>
      <c r="J189" s="40"/>
      <c r="K189" s="1"/>
      <c r="L189" s="1"/>
      <c r="M189" s="13"/>
      <c r="N189" s="2"/>
      <c r="O189" s="2"/>
      <c r="P189" s="2"/>
      <c r="Q189" s="2"/>
    </row>
    <row r="190" ht="12.75">
      <c r="A190" s="10"/>
      <c r="B190" s="49" t="s">
        <v>48</v>
      </c>
      <c r="C190" s="1"/>
      <c r="D190" s="1"/>
      <c r="E190" s="50" t="s">
        <v>210</v>
      </c>
      <c r="F190" s="1"/>
      <c r="G190" s="1"/>
      <c r="H190" s="40"/>
      <c r="I190" s="1"/>
      <c r="J190" s="40"/>
      <c r="K190" s="1"/>
      <c r="L190" s="1"/>
      <c r="M190" s="13"/>
      <c r="N190" s="2"/>
      <c r="O190" s="2"/>
      <c r="P190" s="2"/>
      <c r="Q190" s="2"/>
    </row>
    <row r="191" ht="12.75">
      <c r="A191" s="10"/>
      <c r="B191" s="49" t="s">
        <v>50</v>
      </c>
      <c r="C191" s="1"/>
      <c r="D191" s="1"/>
      <c r="E191" s="50" t="s">
        <v>208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 ht="12.75">
      <c r="A192" s="10"/>
      <c r="B192" s="49" t="s">
        <v>52</v>
      </c>
      <c r="C192" s="1"/>
      <c r="D192" s="1"/>
      <c r="E192" s="50" t="s">
        <v>53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 thickBot="1" ht="12.75">
      <c r="A193" s="10"/>
      <c r="B193" s="51" t="s">
        <v>54</v>
      </c>
      <c r="C193" s="52"/>
      <c r="D193" s="52"/>
      <c r="E193" s="53"/>
      <c r="F193" s="52"/>
      <c r="G193" s="52"/>
      <c r="H193" s="54"/>
      <c r="I193" s="52"/>
      <c r="J193" s="54"/>
      <c r="K193" s="52"/>
      <c r="L193" s="52"/>
      <c r="M193" s="13"/>
      <c r="N193" s="2"/>
      <c r="O193" s="2"/>
      <c r="P193" s="2"/>
      <c r="Q193" s="2"/>
    </row>
    <row r="194" thickTop="1" ht="12.75">
      <c r="A194" s="10"/>
      <c r="B194" s="41">
        <v>27</v>
      </c>
      <c r="C194" s="42" t="s">
        <v>211</v>
      </c>
      <c r="D194" s="42" t="s">
        <v>7</v>
      </c>
      <c r="E194" s="42" t="s">
        <v>212</v>
      </c>
      <c r="F194" s="42" t="s">
        <v>7</v>
      </c>
      <c r="G194" s="43" t="s">
        <v>123</v>
      </c>
      <c r="H194" s="55">
        <v>55</v>
      </c>
      <c r="I194" s="56">
        <v>0</v>
      </c>
      <c r="J194" s="57">
        <f>ROUND(H194*I194,2)</f>
        <v>0</v>
      </c>
      <c r="K194" s="58">
        <v>0.20999999999999999</v>
      </c>
      <c r="L194" s="59">
        <f>ROUND(J194*1.21,2)</f>
        <v>0</v>
      </c>
      <c r="M194" s="13"/>
      <c r="N194" s="2"/>
      <c r="O194" s="2"/>
      <c r="P194" s="2"/>
      <c r="Q194" s="33">
        <f>IF(ISNUMBER(K194),IF(H194&gt;0,IF(I194&gt;0,J194,0),0),0)</f>
        <v>0</v>
      </c>
      <c r="R194" s="9">
        <f>IF(ISNUMBER(K194)=FALSE,J194,0)</f>
        <v>0</v>
      </c>
    </row>
    <row r="195" ht="12.75">
      <c r="A195" s="10"/>
      <c r="B195" s="49" t="s">
        <v>46</v>
      </c>
      <c r="C195" s="1"/>
      <c r="D195" s="1"/>
      <c r="E195" s="50" t="s">
        <v>213</v>
      </c>
      <c r="F195" s="1"/>
      <c r="G195" s="1"/>
      <c r="H195" s="40"/>
      <c r="I195" s="1"/>
      <c r="J195" s="40"/>
      <c r="K195" s="1"/>
      <c r="L195" s="1"/>
      <c r="M195" s="13"/>
      <c r="N195" s="2"/>
      <c r="O195" s="2"/>
      <c r="P195" s="2"/>
      <c r="Q195" s="2"/>
    </row>
    <row r="196" ht="12.75">
      <c r="A196" s="10"/>
      <c r="B196" s="49" t="s">
        <v>48</v>
      </c>
      <c r="C196" s="1"/>
      <c r="D196" s="1"/>
      <c r="E196" s="50" t="s">
        <v>214</v>
      </c>
      <c r="F196" s="1"/>
      <c r="G196" s="1"/>
      <c r="H196" s="40"/>
      <c r="I196" s="1"/>
      <c r="J196" s="40"/>
      <c r="K196" s="1"/>
      <c r="L196" s="1"/>
      <c r="M196" s="13"/>
      <c r="N196" s="2"/>
      <c r="O196" s="2"/>
      <c r="P196" s="2"/>
      <c r="Q196" s="2"/>
    </row>
    <row r="197" ht="12.75">
      <c r="A197" s="10"/>
      <c r="B197" s="49" t="s">
        <v>50</v>
      </c>
      <c r="C197" s="1"/>
      <c r="D197" s="1"/>
      <c r="E197" s="50" t="s">
        <v>215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 ht="12.75">
      <c r="A198" s="10"/>
      <c r="B198" s="49" t="s">
        <v>52</v>
      </c>
      <c r="C198" s="1"/>
      <c r="D198" s="1"/>
      <c r="E198" s="50" t="s">
        <v>53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 thickBot="1" ht="12.75">
      <c r="A199" s="10"/>
      <c r="B199" s="51" t="s">
        <v>54</v>
      </c>
      <c r="C199" s="52"/>
      <c r="D199" s="52"/>
      <c r="E199" s="53"/>
      <c r="F199" s="52"/>
      <c r="G199" s="52"/>
      <c r="H199" s="54"/>
      <c r="I199" s="52"/>
      <c r="J199" s="54"/>
      <c r="K199" s="52"/>
      <c r="L199" s="52"/>
      <c r="M199" s="13"/>
      <c r="N199" s="2"/>
      <c r="O199" s="2"/>
      <c r="P199" s="2"/>
      <c r="Q199" s="2"/>
    </row>
    <row r="200" thickTop="1" ht="12.75">
      <c r="A200" s="10"/>
      <c r="B200" s="41">
        <v>28</v>
      </c>
      <c r="C200" s="42" t="s">
        <v>216</v>
      </c>
      <c r="D200" s="42" t="s">
        <v>7</v>
      </c>
      <c r="E200" s="42" t="s">
        <v>217</v>
      </c>
      <c r="F200" s="42" t="s">
        <v>7</v>
      </c>
      <c r="G200" s="43" t="s">
        <v>123</v>
      </c>
      <c r="H200" s="55">
        <v>12.960000000000001</v>
      </c>
      <c r="I200" s="56">
        <v>0</v>
      </c>
      <c r="J200" s="57">
        <f>ROUND(H200*I200,2)</f>
        <v>0</v>
      </c>
      <c r="K200" s="58">
        <v>0.20999999999999999</v>
      </c>
      <c r="L200" s="59">
        <f>ROUND(J200*1.21,2)</f>
        <v>0</v>
      </c>
      <c r="M200" s="13"/>
      <c r="N200" s="2"/>
      <c r="O200" s="2"/>
      <c r="P200" s="2"/>
      <c r="Q200" s="33">
        <f>IF(ISNUMBER(K200),IF(H200&gt;0,IF(I200&gt;0,J200,0),0),0)</f>
        <v>0</v>
      </c>
      <c r="R200" s="9">
        <f>IF(ISNUMBER(K200)=FALSE,J200,0)</f>
        <v>0</v>
      </c>
    </row>
    <row r="201" ht="12.75">
      <c r="A201" s="10"/>
      <c r="B201" s="49" t="s">
        <v>46</v>
      </c>
      <c r="C201" s="1"/>
      <c r="D201" s="1"/>
      <c r="E201" s="50" t="s">
        <v>218</v>
      </c>
      <c r="F201" s="1"/>
      <c r="G201" s="1"/>
      <c r="H201" s="40"/>
      <c r="I201" s="1"/>
      <c r="J201" s="40"/>
      <c r="K201" s="1"/>
      <c r="L201" s="1"/>
      <c r="M201" s="13"/>
      <c r="N201" s="2"/>
      <c r="O201" s="2"/>
      <c r="P201" s="2"/>
      <c r="Q201" s="2"/>
    </row>
    <row r="202" ht="12.75">
      <c r="A202" s="10"/>
      <c r="B202" s="49" t="s">
        <v>48</v>
      </c>
      <c r="C202" s="1"/>
      <c r="D202" s="1"/>
      <c r="E202" s="50" t="s">
        <v>219</v>
      </c>
      <c r="F202" s="1"/>
      <c r="G202" s="1"/>
      <c r="H202" s="40"/>
      <c r="I202" s="1"/>
      <c r="J202" s="40"/>
      <c r="K202" s="1"/>
      <c r="L202" s="1"/>
      <c r="M202" s="13"/>
      <c r="N202" s="2"/>
      <c r="O202" s="2"/>
      <c r="P202" s="2"/>
      <c r="Q202" s="2"/>
    </row>
    <row r="203" ht="12.75">
      <c r="A203" s="10"/>
      <c r="B203" s="49" t="s">
        <v>50</v>
      </c>
      <c r="C203" s="1"/>
      <c r="D203" s="1"/>
      <c r="E203" s="50" t="s">
        <v>220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 ht="12.75">
      <c r="A204" s="10"/>
      <c r="B204" s="49" t="s">
        <v>52</v>
      </c>
      <c r="C204" s="1"/>
      <c r="D204" s="1"/>
      <c r="E204" s="50" t="s">
        <v>53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 thickBot="1" ht="12.75">
      <c r="A205" s="10"/>
      <c r="B205" s="51" t="s">
        <v>54</v>
      </c>
      <c r="C205" s="52"/>
      <c r="D205" s="52"/>
      <c r="E205" s="53"/>
      <c r="F205" s="52"/>
      <c r="G205" s="52"/>
      <c r="H205" s="54"/>
      <c r="I205" s="52"/>
      <c r="J205" s="54"/>
      <c r="K205" s="52"/>
      <c r="L205" s="52"/>
      <c r="M205" s="13"/>
      <c r="N205" s="2"/>
      <c r="O205" s="2"/>
      <c r="P205" s="2"/>
      <c r="Q205" s="2"/>
    </row>
    <row r="206" thickTop="1" ht="12.75">
      <c r="A206" s="10"/>
      <c r="B206" s="41">
        <v>29</v>
      </c>
      <c r="C206" s="42" t="s">
        <v>221</v>
      </c>
      <c r="D206" s="42" t="s">
        <v>7</v>
      </c>
      <c r="E206" s="42" t="s">
        <v>222</v>
      </c>
      <c r="F206" s="42" t="s">
        <v>7</v>
      </c>
      <c r="G206" s="43" t="s">
        <v>223</v>
      </c>
      <c r="H206" s="55">
        <v>86.400000000000006</v>
      </c>
      <c r="I206" s="56">
        <v>0</v>
      </c>
      <c r="J206" s="57">
        <f>ROUND(H206*I206,2)</f>
        <v>0</v>
      </c>
      <c r="K206" s="58">
        <v>0.20999999999999999</v>
      </c>
      <c r="L206" s="59">
        <f>ROUND(J206*1.21,2)</f>
        <v>0</v>
      </c>
      <c r="M206" s="13"/>
      <c r="N206" s="2"/>
      <c r="O206" s="2"/>
      <c r="P206" s="2"/>
      <c r="Q206" s="33">
        <f>IF(ISNUMBER(K206),IF(H206&gt;0,IF(I206&gt;0,J206,0),0),0)</f>
        <v>0</v>
      </c>
      <c r="R206" s="9">
        <f>IF(ISNUMBER(K206)=FALSE,J206,0)</f>
        <v>0</v>
      </c>
    </row>
    <row r="207" ht="12.75">
      <c r="A207" s="10"/>
      <c r="B207" s="49" t="s">
        <v>46</v>
      </c>
      <c r="C207" s="1"/>
      <c r="D207" s="1"/>
      <c r="E207" s="50" t="s">
        <v>224</v>
      </c>
      <c r="F207" s="1"/>
      <c r="G207" s="1"/>
      <c r="H207" s="40"/>
      <c r="I207" s="1"/>
      <c r="J207" s="40"/>
      <c r="K207" s="1"/>
      <c r="L207" s="1"/>
      <c r="M207" s="13"/>
      <c r="N207" s="2"/>
      <c r="O207" s="2"/>
      <c r="P207" s="2"/>
      <c r="Q207" s="2"/>
    </row>
    <row r="208" ht="12.75">
      <c r="A208" s="10"/>
      <c r="B208" s="49" t="s">
        <v>48</v>
      </c>
      <c r="C208" s="1"/>
      <c r="D208" s="1"/>
      <c r="E208" s="50" t="s">
        <v>225</v>
      </c>
      <c r="F208" s="1"/>
      <c r="G208" s="1"/>
      <c r="H208" s="40"/>
      <c r="I208" s="1"/>
      <c r="J208" s="40"/>
      <c r="K208" s="1"/>
      <c r="L208" s="1"/>
      <c r="M208" s="13"/>
      <c r="N208" s="2"/>
      <c r="O208" s="2"/>
      <c r="P208" s="2"/>
      <c r="Q208" s="2"/>
    </row>
    <row r="209" ht="12.75">
      <c r="A209" s="10"/>
      <c r="B209" s="49" t="s">
        <v>50</v>
      </c>
      <c r="C209" s="1"/>
      <c r="D209" s="1"/>
      <c r="E209" s="50" t="s">
        <v>226</v>
      </c>
      <c r="F209" s="1"/>
      <c r="G209" s="1"/>
      <c r="H209" s="40"/>
      <c r="I209" s="1"/>
      <c r="J209" s="40"/>
      <c r="K209" s="1"/>
      <c r="L209" s="1"/>
      <c r="M209" s="13"/>
      <c r="N209" s="2"/>
      <c r="O209" s="2"/>
      <c r="P209" s="2"/>
      <c r="Q209" s="2"/>
    </row>
    <row r="210" ht="12.75">
      <c r="A210" s="10"/>
      <c r="B210" s="49" t="s">
        <v>52</v>
      </c>
      <c r="C210" s="1"/>
      <c r="D210" s="1"/>
      <c r="E210" s="50" t="s">
        <v>53</v>
      </c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 thickBot="1" ht="12.75">
      <c r="A211" s="10"/>
      <c r="B211" s="51" t="s">
        <v>54</v>
      </c>
      <c r="C211" s="52"/>
      <c r="D211" s="52"/>
      <c r="E211" s="53"/>
      <c r="F211" s="52"/>
      <c r="G211" s="52"/>
      <c r="H211" s="54"/>
      <c r="I211" s="52"/>
      <c r="J211" s="54"/>
      <c r="K211" s="52"/>
      <c r="L211" s="52"/>
      <c r="M211" s="13"/>
      <c r="N211" s="2"/>
      <c r="O211" s="2"/>
      <c r="P211" s="2"/>
      <c r="Q211" s="2"/>
    </row>
    <row r="212" thickTop="1" thickBot="1" ht="25" customHeight="1">
      <c r="A212" s="10"/>
      <c r="B212" s="1"/>
      <c r="C212" s="60">
        <v>1</v>
      </c>
      <c r="D212" s="1"/>
      <c r="E212" s="60" t="s">
        <v>90</v>
      </c>
      <c r="F212" s="1"/>
      <c r="G212" s="61" t="s">
        <v>79</v>
      </c>
      <c r="H212" s="62">
        <f>J98+J104+J110+J116+J122+J128+J134+J140+J146+J152+J158+J164+J170+J176+J182+J188+J194+J200+J206</f>
        <v>0</v>
      </c>
      <c r="I212" s="61" t="s">
        <v>80</v>
      </c>
      <c r="J212" s="63">
        <f>(L212-H212)</f>
        <v>0</v>
      </c>
      <c r="K212" s="61" t="s">
        <v>81</v>
      </c>
      <c r="L212" s="64">
        <f>ROUND((J98+J104+J110+J116+J122+J128+J134+J140+J146+J152+J158+J164+J170+J176+J182+J188+J194+J200+J206)*1.21,2)</f>
        <v>0</v>
      </c>
      <c r="M212" s="13"/>
      <c r="N212" s="2"/>
      <c r="O212" s="2"/>
      <c r="P212" s="2"/>
      <c r="Q212" s="33">
        <f>0+Q98+Q104+Q110+Q116+Q122+Q128+Q134+Q140+Q146+Q152+Q158+Q164+Q170+Q176+Q182+Q188+Q194+Q200+Q206</f>
        <v>0</v>
      </c>
      <c r="R212" s="9">
        <f>0+R98+R104+R110+R116+R122+R128+R134+R140+R146+R152+R158+R164+R170+R176+R182+R188+R194+R200+R206</f>
        <v>0</v>
      </c>
      <c r="S212" s="65">
        <f>Q212*(1+J212)+R212</f>
        <v>0</v>
      </c>
    </row>
    <row r="213" thickTop="1" thickBot="1" ht="25" customHeight="1">
      <c r="A213" s="10"/>
      <c r="B213" s="66"/>
      <c r="C213" s="66"/>
      <c r="D213" s="66"/>
      <c r="E213" s="66"/>
      <c r="F213" s="66"/>
      <c r="G213" s="67" t="s">
        <v>82</v>
      </c>
      <c r="H213" s="68">
        <f>0+J98+J104+J110+J116+J122+J128+J134+J140+J146+J152+J158+J164+J170+J176+J182+J188+J194+J200+J206</f>
        <v>0</v>
      </c>
      <c r="I213" s="67" t="s">
        <v>83</v>
      </c>
      <c r="J213" s="69">
        <f>0+J212</f>
        <v>0</v>
      </c>
      <c r="K213" s="67" t="s">
        <v>84</v>
      </c>
      <c r="L213" s="70">
        <f>0+L212</f>
        <v>0</v>
      </c>
      <c r="M213" s="13"/>
      <c r="N213" s="2"/>
      <c r="O213" s="2"/>
      <c r="P213" s="2"/>
      <c r="Q213" s="2"/>
    </row>
    <row r="214" ht="40" customHeight="1">
      <c r="A214" s="10"/>
      <c r="B214" s="75" t="s">
        <v>227</v>
      </c>
      <c r="C214" s="1"/>
      <c r="D214" s="1"/>
      <c r="E214" s="1"/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 ht="12.75">
      <c r="A215" s="10"/>
      <c r="B215" s="41">
        <v>30</v>
      </c>
      <c r="C215" s="42" t="s">
        <v>228</v>
      </c>
      <c r="D215" s="42" t="s">
        <v>7</v>
      </c>
      <c r="E215" s="42" t="s">
        <v>229</v>
      </c>
      <c r="F215" s="42" t="s">
        <v>7</v>
      </c>
      <c r="G215" s="43" t="s">
        <v>123</v>
      </c>
      <c r="H215" s="44">
        <v>0.95999999999999996</v>
      </c>
      <c r="I215" s="45">
        <v>0</v>
      </c>
      <c r="J215" s="46">
        <f>ROUND(H215*I215,2)</f>
        <v>0</v>
      </c>
      <c r="K215" s="47">
        <v>0.20999999999999999</v>
      </c>
      <c r="L215" s="48">
        <f>ROUND(J215*1.21,2)</f>
        <v>0</v>
      </c>
      <c r="M215" s="13"/>
      <c r="N215" s="2"/>
      <c r="O215" s="2"/>
      <c r="P215" s="2"/>
      <c r="Q215" s="33">
        <f>IF(ISNUMBER(K215),IF(H215&gt;0,IF(I215&gt;0,J215,0),0),0)</f>
        <v>0</v>
      </c>
      <c r="R215" s="9">
        <f>IF(ISNUMBER(K215)=FALSE,J215,0)</f>
        <v>0</v>
      </c>
    </row>
    <row r="216" ht="12.75">
      <c r="A216" s="10"/>
      <c r="B216" s="49" t="s">
        <v>46</v>
      </c>
      <c r="C216" s="1"/>
      <c r="D216" s="1"/>
      <c r="E216" s="50" t="s">
        <v>230</v>
      </c>
      <c r="F216" s="1"/>
      <c r="G216" s="1"/>
      <c r="H216" s="40"/>
      <c r="I216" s="1"/>
      <c r="J216" s="40"/>
      <c r="K216" s="1"/>
      <c r="L216" s="1"/>
      <c r="M216" s="13"/>
      <c r="N216" s="2"/>
      <c r="O216" s="2"/>
      <c r="P216" s="2"/>
      <c r="Q216" s="2"/>
    </row>
    <row r="217" ht="12.75">
      <c r="A217" s="10"/>
      <c r="B217" s="49" t="s">
        <v>48</v>
      </c>
      <c r="C217" s="1"/>
      <c r="D217" s="1"/>
      <c r="E217" s="50" t="s">
        <v>231</v>
      </c>
      <c r="F217" s="1"/>
      <c r="G217" s="1"/>
      <c r="H217" s="40"/>
      <c r="I217" s="1"/>
      <c r="J217" s="40"/>
      <c r="K217" s="1"/>
      <c r="L217" s="1"/>
      <c r="M217" s="13"/>
      <c r="N217" s="2"/>
      <c r="O217" s="2"/>
      <c r="P217" s="2"/>
      <c r="Q217" s="2"/>
    </row>
    <row r="218" ht="12.75">
      <c r="A218" s="10"/>
      <c r="B218" s="49" t="s">
        <v>50</v>
      </c>
      <c r="C218" s="1"/>
      <c r="D218" s="1"/>
      <c r="E218" s="50" t="s">
        <v>232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 ht="12.75">
      <c r="A219" s="10"/>
      <c r="B219" s="49" t="s">
        <v>52</v>
      </c>
      <c r="C219" s="1"/>
      <c r="D219" s="1"/>
      <c r="E219" s="50" t="s">
        <v>53</v>
      </c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 thickBot="1" ht="12.75">
      <c r="A220" s="10"/>
      <c r="B220" s="51" t="s">
        <v>54</v>
      </c>
      <c r="C220" s="52"/>
      <c r="D220" s="52"/>
      <c r="E220" s="53"/>
      <c r="F220" s="52"/>
      <c r="G220" s="52"/>
      <c r="H220" s="54"/>
      <c r="I220" s="52"/>
      <c r="J220" s="54"/>
      <c r="K220" s="52"/>
      <c r="L220" s="52"/>
      <c r="M220" s="13"/>
      <c r="N220" s="2"/>
      <c r="O220" s="2"/>
      <c r="P220" s="2"/>
      <c r="Q220" s="2"/>
    </row>
    <row r="221" thickTop="1" ht="12.75">
      <c r="A221" s="10"/>
      <c r="B221" s="41">
        <v>31</v>
      </c>
      <c r="C221" s="42" t="s">
        <v>233</v>
      </c>
      <c r="D221" s="42" t="s">
        <v>7</v>
      </c>
      <c r="E221" s="42" t="s">
        <v>234</v>
      </c>
      <c r="F221" s="42" t="s">
        <v>7</v>
      </c>
      <c r="G221" s="43" t="s">
        <v>102</v>
      </c>
      <c r="H221" s="55">
        <v>42.689999999999998</v>
      </c>
      <c r="I221" s="56">
        <v>0</v>
      </c>
      <c r="J221" s="57">
        <f>ROUND(H221*I221,2)</f>
        <v>0</v>
      </c>
      <c r="K221" s="58">
        <v>0.20999999999999999</v>
      </c>
      <c r="L221" s="59">
        <f>ROUND(J221*1.21,2)</f>
        <v>0</v>
      </c>
      <c r="M221" s="13"/>
      <c r="N221" s="2"/>
      <c r="O221" s="2"/>
      <c r="P221" s="2"/>
      <c r="Q221" s="33">
        <f>IF(ISNUMBER(K221),IF(H221&gt;0,IF(I221&gt;0,J221,0),0),0)</f>
        <v>0</v>
      </c>
      <c r="R221" s="9">
        <f>IF(ISNUMBER(K221)=FALSE,J221,0)</f>
        <v>0</v>
      </c>
    </row>
    <row r="222" ht="12.75">
      <c r="A222" s="10"/>
      <c r="B222" s="49" t="s">
        <v>46</v>
      </c>
      <c r="C222" s="1"/>
      <c r="D222" s="1"/>
      <c r="E222" s="50" t="s">
        <v>235</v>
      </c>
      <c r="F222" s="1"/>
      <c r="G222" s="1"/>
      <c r="H222" s="40"/>
      <c r="I222" s="1"/>
      <c r="J222" s="40"/>
      <c r="K222" s="1"/>
      <c r="L222" s="1"/>
      <c r="M222" s="13"/>
      <c r="N222" s="2"/>
      <c r="O222" s="2"/>
      <c r="P222" s="2"/>
      <c r="Q222" s="2"/>
    </row>
    <row r="223" ht="12.75">
      <c r="A223" s="10"/>
      <c r="B223" s="49" t="s">
        <v>48</v>
      </c>
      <c r="C223" s="1"/>
      <c r="D223" s="1"/>
      <c r="E223" s="50" t="s">
        <v>236</v>
      </c>
      <c r="F223" s="1"/>
      <c r="G223" s="1"/>
      <c r="H223" s="40"/>
      <c r="I223" s="1"/>
      <c r="J223" s="40"/>
      <c r="K223" s="1"/>
      <c r="L223" s="1"/>
      <c r="M223" s="13"/>
      <c r="N223" s="2"/>
      <c r="O223" s="2"/>
      <c r="P223" s="2"/>
      <c r="Q223" s="2"/>
    </row>
    <row r="224" ht="12.75">
      <c r="A224" s="10"/>
      <c r="B224" s="49" t="s">
        <v>50</v>
      </c>
      <c r="C224" s="1"/>
      <c r="D224" s="1"/>
      <c r="E224" s="50" t="s">
        <v>237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 ht="12.75">
      <c r="A225" s="10"/>
      <c r="B225" s="49" t="s">
        <v>52</v>
      </c>
      <c r="C225" s="1"/>
      <c r="D225" s="1"/>
      <c r="E225" s="50" t="s">
        <v>53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 thickBot="1" ht="12.75">
      <c r="A226" s="10"/>
      <c r="B226" s="51" t="s">
        <v>54</v>
      </c>
      <c r="C226" s="52"/>
      <c r="D226" s="52"/>
      <c r="E226" s="53"/>
      <c r="F226" s="52"/>
      <c r="G226" s="52"/>
      <c r="H226" s="54"/>
      <c r="I226" s="52"/>
      <c r="J226" s="54"/>
      <c r="K226" s="52"/>
      <c r="L226" s="52"/>
      <c r="M226" s="13"/>
      <c r="N226" s="2"/>
      <c r="O226" s="2"/>
      <c r="P226" s="2"/>
      <c r="Q226" s="2"/>
    </row>
    <row r="227" thickTop="1" ht="12.75">
      <c r="A227" s="10"/>
      <c r="B227" s="41">
        <v>32</v>
      </c>
      <c r="C227" s="42" t="s">
        <v>238</v>
      </c>
      <c r="D227" s="42" t="s">
        <v>7</v>
      </c>
      <c r="E227" s="42" t="s">
        <v>239</v>
      </c>
      <c r="F227" s="42" t="s">
        <v>7</v>
      </c>
      <c r="G227" s="43" t="s">
        <v>123</v>
      </c>
      <c r="H227" s="55">
        <v>11.377000000000001</v>
      </c>
      <c r="I227" s="56">
        <v>0</v>
      </c>
      <c r="J227" s="57">
        <f>ROUND(H227*I227,2)</f>
        <v>0</v>
      </c>
      <c r="K227" s="58">
        <v>0.20999999999999999</v>
      </c>
      <c r="L227" s="59">
        <f>ROUND(J227*1.21,2)</f>
        <v>0</v>
      </c>
      <c r="M227" s="13"/>
      <c r="N227" s="2"/>
      <c r="O227" s="2"/>
      <c r="P227" s="2"/>
      <c r="Q227" s="33">
        <f>IF(ISNUMBER(K227),IF(H227&gt;0,IF(I227&gt;0,J227,0),0),0)</f>
        <v>0</v>
      </c>
      <c r="R227" s="9">
        <f>IF(ISNUMBER(K227)=FALSE,J227,0)</f>
        <v>0</v>
      </c>
    </row>
    <row r="228" ht="12.75">
      <c r="A228" s="10"/>
      <c r="B228" s="49" t="s">
        <v>46</v>
      </c>
      <c r="C228" s="1"/>
      <c r="D228" s="1"/>
      <c r="E228" s="50" t="s">
        <v>240</v>
      </c>
      <c r="F228" s="1"/>
      <c r="G228" s="1"/>
      <c r="H228" s="40"/>
      <c r="I228" s="1"/>
      <c r="J228" s="40"/>
      <c r="K228" s="1"/>
      <c r="L228" s="1"/>
      <c r="M228" s="13"/>
      <c r="N228" s="2"/>
      <c r="O228" s="2"/>
      <c r="P228" s="2"/>
      <c r="Q228" s="2"/>
    </row>
    <row r="229" ht="12.75">
      <c r="A229" s="10"/>
      <c r="B229" s="49" t="s">
        <v>48</v>
      </c>
      <c r="C229" s="1"/>
      <c r="D229" s="1"/>
      <c r="E229" s="50" t="s">
        <v>241</v>
      </c>
      <c r="F229" s="1"/>
      <c r="G229" s="1"/>
      <c r="H229" s="40"/>
      <c r="I229" s="1"/>
      <c r="J229" s="40"/>
      <c r="K229" s="1"/>
      <c r="L229" s="1"/>
      <c r="M229" s="13"/>
      <c r="N229" s="2"/>
      <c r="O229" s="2"/>
      <c r="P229" s="2"/>
      <c r="Q229" s="2"/>
    </row>
    <row r="230" ht="12.75">
      <c r="A230" s="10"/>
      <c r="B230" s="49" t="s">
        <v>50</v>
      </c>
      <c r="C230" s="1"/>
      <c r="D230" s="1"/>
      <c r="E230" s="50" t="s">
        <v>242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 ht="12.75">
      <c r="A231" s="10"/>
      <c r="B231" s="49" t="s">
        <v>52</v>
      </c>
      <c r="C231" s="1"/>
      <c r="D231" s="1"/>
      <c r="E231" s="50" t="s">
        <v>53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 thickBot="1" ht="12.75">
      <c r="A232" s="10"/>
      <c r="B232" s="51" t="s">
        <v>54</v>
      </c>
      <c r="C232" s="52"/>
      <c r="D232" s="52"/>
      <c r="E232" s="53"/>
      <c r="F232" s="52"/>
      <c r="G232" s="52"/>
      <c r="H232" s="54"/>
      <c r="I232" s="52"/>
      <c r="J232" s="54"/>
      <c r="K232" s="52"/>
      <c r="L232" s="52"/>
      <c r="M232" s="13"/>
      <c r="N232" s="2"/>
      <c r="O232" s="2"/>
      <c r="P232" s="2"/>
      <c r="Q232" s="2"/>
    </row>
    <row r="233" thickTop="1" ht="12.75">
      <c r="A233" s="10"/>
      <c r="B233" s="41">
        <v>33</v>
      </c>
      <c r="C233" s="42" t="s">
        <v>243</v>
      </c>
      <c r="D233" s="42" t="s">
        <v>7</v>
      </c>
      <c r="E233" s="42" t="s">
        <v>244</v>
      </c>
      <c r="F233" s="42" t="s">
        <v>7</v>
      </c>
      <c r="G233" s="43" t="s">
        <v>76</v>
      </c>
      <c r="H233" s="55">
        <v>42</v>
      </c>
      <c r="I233" s="56">
        <v>0</v>
      </c>
      <c r="J233" s="57">
        <f>ROUND(H233*I233,2)</f>
        <v>0</v>
      </c>
      <c r="K233" s="58">
        <v>0.20999999999999999</v>
      </c>
      <c r="L233" s="59">
        <f>ROUND(J233*1.21,2)</f>
        <v>0</v>
      </c>
      <c r="M233" s="13"/>
      <c r="N233" s="2"/>
      <c r="O233" s="2"/>
      <c r="P233" s="2"/>
      <c r="Q233" s="33">
        <f>IF(ISNUMBER(K233),IF(H233&gt;0,IF(I233&gt;0,J233,0),0),0)</f>
        <v>0</v>
      </c>
      <c r="R233" s="9">
        <f>IF(ISNUMBER(K233)=FALSE,J233,0)</f>
        <v>0</v>
      </c>
    </row>
    <row r="234" ht="12.75">
      <c r="A234" s="10"/>
      <c r="B234" s="49" t="s">
        <v>46</v>
      </c>
      <c r="C234" s="1"/>
      <c r="D234" s="1"/>
      <c r="E234" s="50" t="s">
        <v>245</v>
      </c>
      <c r="F234" s="1"/>
      <c r="G234" s="1"/>
      <c r="H234" s="40"/>
      <c r="I234" s="1"/>
      <c r="J234" s="40"/>
      <c r="K234" s="1"/>
      <c r="L234" s="1"/>
      <c r="M234" s="13"/>
      <c r="N234" s="2"/>
      <c r="O234" s="2"/>
      <c r="P234" s="2"/>
      <c r="Q234" s="2"/>
    </row>
    <row r="235" ht="12.75">
      <c r="A235" s="10"/>
      <c r="B235" s="49" t="s">
        <v>48</v>
      </c>
      <c r="C235" s="1"/>
      <c r="D235" s="1"/>
      <c r="E235" s="50" t="s">
        <v>246</v>
      </c>
      <c r="F235" s="1"/>
      <c r="G235" s="1"/>
      <c r="H235" s="40"/>
      <c r="I235" s="1"/>
      <c r="J235" s="40"/>
      <c r="K235" s="1"/>
      <c r="L235" s="1"/>
      <c r="M235" s="13"/>
      <c r="N235" s="2"/>
      <c r="O235" s="2"/>
      <c r="P235" s="2"/>
      <c r="Q235" s="2"/>
    </row>
    <row r="236" ht="12.75">
      <c r="A236" s="10"/>
      <c r="B236" s="49" t="s">
        <v>50</v>
      </c>
      <c r="C236" s="1"/>
      <c r="D236" s="1"/>
      <c r="E236" s="50" t="s">
        <v>247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 ht="12.75">
      <c r="A237" s="10"/>
      <c r="B237" s="49" t="s">
        <v>52</v>
      </c>
      <c r="C237" s="1"/>
      <c r="D237" s="1"/>
      <c r="E237" s="50" t="s">
        <v>53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 thickBot="1" ht="12.75">
      <c r="A238" s="10"/>
      <c r="B238" s="51" t="s">
        <v>54</v>
      </c>
      <c r="C238" s="52"/>
      <c r="D238" s="52"/>
      <c r="E238" s="53"/>
      <c r="F238" s="52"/>
      <c r="G238" s="52"/>
      <c r="H238" s="54"/>
      <c r="I238" s="52"/>
      <c r="J238" s="54"/>
      <c r="K238" s="52"/>
      <c r="L238" s="52"/>
      <c r="M238" s="13"/>
      <c r="N238" s="2"/>
      <c r="O238" s="2"/>
      <c r="P238" s="2"/>
      <c r="Q238" s="2"/>
    </row>
    <row r="239" thickTop="1" ht="12.75">
      <c r="A239" s="10"/>
      <c r="B239" s="41">
        <v>34</v>
      </c>
      <c r="C239" s="42" t="s">
        <v>248</v>
      </c>
      <c r="D239" s="42" t="s">
        <v>7</v>
      </c>
      <c r="E239" s="42" t="s">
        <v>249</v>
      </c>
      <c r="F239" s="42" t="s">
        <v>7</v>
      </c>
      <c r="G239" s="43" t="s">
        <v>150</v>
      </c>
      <c r="H239" s="55">
        <v>167.40000000000001</v>
      </c>
      <c r="I239" s="56">
        <v>0</v>
      </c>
      <c r="J239" s="57">
        <f>ROUND(H239*I239,2)</f>
        <v>0</v>
      </c>
      <c r="K239" s="58">
        <v>0.20999999999999999</v>
      </c>
      <c r="L239" s="59">
        <f>ROUND(J239*1.21,2)</f>
        <v>0</v>
      </c>
      <c r="M239" s="13"/>
      <c r="N239" s="2"/>
      <c r="O239" s="2"/>
      <c r="P239" s="2"/>
      <c r="Q239" s="33">
        <f>IF(ISNUMBER(K239),IF(H239&gt;0,IF(I239&gt;0,J239,0),0),0)</f>
        <v>0</v>
      </c>
      <c r="R239" s="9">
        <f>IF(ISNUMBER(K239)=FALSE,J239,0)</f>
        <v>0</v>
      </c>
    </row>
    <row r="240" ht="12.75">
      <c r="A240" s="10"/>
      <c r="B240" s="49" t="s">
        <v>46</v>
      </c>
      <c r="C240" s="1"/>
      <c r="D240" s="1"/>
      <c r="E240" s="50" t="s">
        <v>250</v>
      </c>
      <c r="F240" s="1"/>
      <c r="G240" s="1"/>
      <c r="H240" s="40"/>
      <c r="I240" s="1"/>
      <c r="J240" s="40"/>
      <c r="K240" s="1"/>
      <c r="L240" s="1"/>
      <c r="M240" s="13"/>
      <c r="N240" s="2"/>
      <c r="O240" s="2"/>
      <c r="P240" s="2"/>
      <c r="Q240" s="2"/>
    </row>
    <row r="241" ht="12.75">
      <c r="A241" s="10"/>
      <c r="B241" s="49" t="s">
        <v>48</v>
      </c>
      <c r="C241" s="1"/>
      <c r="D241" s="1"/>
      <c r="E241" s="50" t="s">
        <v>251</v>
      </c>
      <c r="F241" s="1"/>
      <c r="G241" s="1"/>
      <c r="H241" s="40"/>
      <c r="I241" s="1"/>
      <c r="J241" s="40"/>
      <c r="K241" s="1"/>
      <c r="L241" s="1"/>
      <c r="M241" s="13"/>
      <c r="N241" s="2"/>
      <c r="O241" s="2"/>
      <c r="P241" s="2"/>
      <c r="Q241" s="2"/>
    </row>
    <row r="242" ht="12.75">
      <c r="A242" s="10"/>
      <c r="B242" s="49" t="s">
        <v>50</v>
      </c>
      <c r="C242" s="1"/>
      <c r="D242" s="1"/>
      <c r="E242" s="50" t="s">
        <v>252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 ht="12.75">
      <c r="A243" s="10"/>
      <c r="B243" s="49" t="s">
        <v>52</v>
      </c>
      <c r="C243" s="1"/>
      <c r="D243" s="1"/>
      <c r="E243" s="50" t="s">
        <v>53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 thickBot="1" ht="12.75">
      <c r="A244" s="10"/>
      <c r="B244" s="51" t="s">
        <v>54</v>
      </c>
      <c r="C244" s="52"/>
      <c r="D244" s="52"/>
      <c r="E244" s="53"/>
      <c r="F244" s="52"/>
      <c r="G244" s="52"/>
      <c r="H244" s="54"/>
      <c r="I244" s="52"/>
      <c r="J244" s="54"/>
      <c r="K244" s="52"/>
      <c r="L244" s="52"/>
      <c r="M244" s="13"/>
      <c r="N244" s="2"/>
      <c r="O244" s="2"/>
      <c r="P244" s="2"/>
      <c r="Q244" s="2"/>
    </row>
    <row r="245" thickTop="1" ht="12.75">
      <c r="A245" s="10"/>
      <c r="B245" s="41">
        <v>35</v>
      </c>
      <c r="C245" s="42" t="s">
        <v>253</v>
      </c>
      <c r="D245" s="42" t="s">
        <v>7</v>
      </c>
      <c r="E245" s="42" t="s">
        <v>254</v>
      </c>
      <c r="F245" s="42" t="s">
        <v>7</v>
      </c>
      <c r="G245" s="43" t="s">
        <v>150</v>
      </c>
      <c r="H245" s="55">
        <v>246.864</v>
      </c>
      <c r="I245" s="56">
        <v>0</v>
      </c>
      <c r="J245" s="57">
        <f>ROUND(H245*I245,2)</f>
        <v>0</v>
      </c>
      <c r="K245" s="58">
        <v>0.20999999999999999</v>
      </c>
      <c r="L245" s="59">
        <f>ROUND(J245*1.21,2)</f>
        <v>0</v>
      </c>
      <c r="M245" s="13"/>
      <c r="N245" s="2"/>
      <c r="O245" s="2"/>
      <c r="P245" s="2"/>
      <c r="Q245" s="33">
        <f>IF(ISNUMBER(K245),IF(H245&gt;0,IF(I245&gt;0,J245,0),0),0)</f>
        <v>0</v>
      </c>
      <c r="R245" s="9">
        <f>IF(ISNUMBER(K245)=FALSE,J245,0)</f>
        <v>0</v>
      </c>
    </row>
    <row r="246" ht="12.75">
      <c r="A246" s="10"/>
      <c r="B246" s="49" t="s">
        <v>46</v>
      </c>
      <c r="C246" s="1"/>
      <c r="D246" s="1"/>
      <c r="E246" s="50" t="s">
        <v>255</v>
      </c>
      <c r="F246" s="1"/>
      <c r="G246" s="1"/>
      <c r="H246" s="40"/>
      <c r="I246" s="1"/>
      <c r="J246" s="40"/>
      <c r="K246" s="1"/>
      <c r="L246" s="1"/>
      <c r="M246" s="13"/>
      <c r="N246" s="2"/>
      <c r="O246" s="2"/>
      <c r="P246" s="2"/>
      <c r="Q246" s="2"/>
    </row>
    <row r="247" ht="12.75">
      <c r="A247" s="10"/>
      <c r="B247" s="49" t="s">
        <v>48</v>
      </c>
      <c r="C247" s="1"/>
      <c r="D247" s="1"/>
      <c r="E247" s="50" t="s">
        <v>256</v>
      </c>
      <c r="F247" s="1"/>
      <c r="G247" s="1"/>
      <c r="H247" s="40"/>
      <c r="I247" s="1"/>
      <c r="J247" s="40"/>
      <c r="K247" s="1"/>
      <c r="L247" s="1"/>
      <c r="M247" s="13"/>
      <c r="N247" s="2"/>
      <c r="O247" s="2"/>
      <c r="P247" s="2"/>
      <c r="Q247" s="2"/>
    </row>
    <row r="248" ht="12.75">
      <c r="A248" s="10"/>
      <c r="B248" s="49" t="s">
        <v>50</v>
      </c>
      <c r="C248" s="1"/>
      <c r="D248" s="1"/>
      <c r="E248" s="50" t="s">
        <v>252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 ht="12.75">
      <c r="A249" s="10"/>
      <c r="B249" s="49" t="s">
        <v>52</v>
      </c>
      <c r="C249" s="1"/>
      <c r="D249" s="1"/>
      <c r="E249" s="50" t="s">
        <v>53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 thickBot="1" ht="12.75">
      <c r="A250" s="10"/>
      <c r="B250" s="51" t="s">
        <v>54</v>
      </c>
      <c r="C250" s="52"/>
      <c r="D250" s="52"/>
      <c r="E250" s="53"/>
      <c r="F250" s="52"/>
      <c r="G250" s="52"/>
      <c r="H250" s="54"/>
      <c r="I250" s="52"/>
      <c r="J250" s="54"/>
      <c r="K250" s="52"/>
      <c r="L250" s="52"/>
      <c r="M250" s="13"/>
      <c r="N250" s="2"/>
      <c r="O250" s="2"/>
      <c r="P250" s="2"/>
      <c r="Q250" s="2"/>
    </row>
    <row r="251" thickTop="1" ht="12.75">
      <c r="A251" s="10"/>
      <c r="B251" s="41">
        <v>36</v>
      </c>
      <c r="C251" s="42" t="s">
        <v>257</v>
      </c>
      <c r="D251" s="42" t="s">
        <v>7</v>
      </c>
      <c r="E251" s="42" t="s">
        <v>258</v>
      </c>
      <c r="F251" s="42" t="s">
        <v>7</v>
      </c>
      <c r="G251" s="43" t="s">
        <v>150</v>
      </c>
      <c r="H251" s="55">
        <v>126.2</v>
      </c>
      <c r="I251" s="56">
        <v>0</v>
      </c>
      <c r="J251" s="57">
        <f>ROUND(H251*I251,2)</f>
        <v>0</v>
      </c>
      <c r="K251" s="58">
        <v>0.20999999999999999</v>
      </c>
      <c r="L251" s="59">
        <f>ROUND(J251*1.21,2)</f>
        <v>0</v>
      </c>
      <c r="M251" s="13"/>
      <c r="N251" s="2"/>
      <c r="O251" s="2"/>
      <c r="P251" s="2"/>
      <c r="Q251" s="33">
        <f>IF(ISNUMBER(K251),IF(H251&gt;0,IF(I251&gt;0,J251,0),0),0)</f>
        <v>0</v>
      </c>
      <c r="R251" s="9">
        <f>IF(ISNUMBER(K251)=FALSE,J251,0)</f>
        <v>0</v>
      </c>
    </row>
    <row r="252" ht="12.75">
      <c r="A252" s="10"/>
      <c r="B252" s="49" t="s">
        <v>46</v>
      </c>
      <c r="C252" s="1"/>
      <c r="D252" s="1"/>
      <c r="E252" s="50" t="s">
        <v>259</v>
      </c>
      <c r="F252" s="1"/>
      <c r="G252" s="1"/>
      <c r="H252" s="40"/>
      <c r="I252" s="1"/>
      <c r="J252" s="40"/>
      <c r="K252" s="1"/>
      <c r="L252" s="1"/>
      <c r="M252" s="13"/>
      <c r="N252" s="2"/>
      <c r="O252" s="2"/>
      <c r="P252" s="2"/>
      <c r="Q252" s="2"/>
    </row>
    <row r="253" ht="12.75">
      <c r="A253" s="10"/>
      <c r="B253" s="49" t="s">
        <v>48</v>
      </c>
      <c r="C253" s="1"/>
      <c r="D253" s="1"/>
      <c r="E253" s="50" t="s">
        <v>260</v>
      </c>
      <c r="F253" s="1"/>
      <c r="G253" s="1"/>
      <c r="H253" s="40"/>
      <c r="I253" s="1"/>
      <c r="J253" s="40"/>
      <c r="K253" s="1"/>
      <c r="L253" s="1"/>
      <c r="M253" s="13"/>
      <c r="N253" s="2"/>
      <c r="O253" s="2"/>
      <c r="P253" s="2"/>
      <c r="Q253" s="2"/>
    </row>
    <row r="254" ht="12.75">
      <c r="A254" s="10"/>
      <c r="B254" s="49" t="s">
        <v>50</v>
      </c>
      <c r="C254" s="1"/>
      <c r="D254" s="1"/>
      <c r="E254" s="50" t="s">
        <v>252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 ht="12.75">
      <c r="A255" s="10"/>
      <c r="B255" s="49" t="s">
        <v>52</v>
      </c>
      <c r="C255" s="1"/>
      <c r="D255" s="1"/>
      <c r="E255" s="50" t="s">
        <v>53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 thickBot="1" ht="12.75">
      <c r="A256" s="10"/>
      <c r="B256" s="51" t="s">
        <v>54</v>
      </c>
      <c r="C256" s="52"/>
      <c r="D256" s="52"/>
      <c r="E256" s="53"/>
      <c r="F256" s="52"/>
      <c r="G256" s="52"/>
      <c r="H256" s="54"/>
      <c r="I256" s="52"/>
      <c r="J256" s="54"/>
      <c r="K256" s="52"/>
      <c r="L256" s="52"/>
      <c r="M256" s="13"/>
      <c r="N256" s="2"/>
      <c r="O256" s="2"/>
      <c r="P256" s="2"/>
      <c r="Q256" s="2"/>
    </row>
    <row r="257" thickTop="1" ht="12.75">
      <c r="A257" s="10"/>
      <c r="B257" s="41">
        <v>37</v>
      </c>
      <c r="C257" s="42" t="s">
        <v>261</v>
      </c>
      <c r="D257" s="42" t="s">
        <v>100</v>
      </c>
      <c r="E257" s="42" t="s">
        <v>262</v>
      </c>
      <c r="F257" s="42" t="s">
        <v>7</v>
      </c>
      <c r="G257" s="43" t="s">
        <v>150</v>
      </c>
      <c r="H257" s="55">
        <v>211.40000000000001</v>
      </c>
      <c r="I257" s="56">
        <v>0</v>
      </c>
      <c r="J257" s="57">
        <f>ROUND(H257*I257,2)</f>
        <v>0</v>
      </c>
      <c r="K257" s="58">
        <v>0.20999999999999999</v>
      </c>
      <c r="L257" s="59">
        <f>ROUND(J257*1.21,2)</f>
        <v>0</v>
      </c>
      <c r="M257" s="13"/>
      <c r="N257" s="2"/>
      <c r="O257" s="2"/>
      <c r="P257" s="2"/>
      <c r="Q257" s="33">
        <f>IF(ISNUMBER(K257),IF(H257&gt;0,IF(I257&gt;0,J257,0),0),0)</f>
        <v>0</v>
      </c>
      <c r="R257" s="9">
        <f>IF(ISNUMBER(K257)=FALSE,J257,0)</f>
        <v>0</v>
      </c>
    </row>
    <row r="258" ht="12.75">
      <c r="A258" s="10"/>
      <c r="B258" s="49" t="s">
        <v>46</v>
      </c>
      <c r="C258" s="1"/>
      <c r="D258" s="1"/>
      <c r="E258" s="50" t="s">
        <v>263</v>
      </c>
      <c r="F258" s="1"/>
      <c r="G258" s="1"/>
      <c r="H258" s="40"/>
      <c r="I258" s="1"/>
      <c r="J258" s="40"/>
      <c r="K258" s="1"/>
      <c r="L258" s="1"/>
      <c r="M258" s="13"/>
      <c r="N258" s="2"/>
      <c r="O258" s="2"/>
      <c r="P258" s="2"/>
      <c r="Q258" s="2"/>
    </row>
    <row r="259" ht="12.75">
      <c r="A259" s="10"/>
      <c r="B259" s="49" t="s">
        <v>48</v>
      </c>
      <c r="C259" s="1"/>
      <c r="D259" s="1"/>
      <c r="E259" s="50" t="s">
        <v>264</v>
      </c>
      <c r="F259" s="1"/>
      <c r="G259" s="1"/>
      <c r="H259" s="40"/>
      <c r="I259" s="1"/>
      <c r="J259" s="40"/>
      <c r="K259" s="1"/>
      <c r="L259" s="1"/>
      <c r="M259" s="13"/>
      <c r="N259" s="2"/>
      <c r="O259" s="2"/>
      <c r="P259" s="2"/>
      <c r="Q259" s="2"/>
    </row>
    <row r="260" ht="12.75">
      <c r="A260" s="10"/>
      <c r="B260" s="49" t="s">
        <v>50</v>
      </c>
      <c r="C260" s="1"/>
      <c r="D260" s="1"/>
      <c r="E260" s="50" t="s">
        <v>252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12.75">
      <c r="A261" s="10"/>
      <c r="B261" s="49" t="s">
        <v>52</v>
      </c>
      <c r="C261" s="1"/>
      <c r="D261" s="1"/>
      <c r="E261" s="50" t="s">
        <v>53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thickBot="1" ht="12.75">
      <c r="A262" s="10"/>
      <c r="B262" s="51" t="s">
        <v>54</v>
      </c>
      <c r="C262" s="52"/>
      <c r="D262" s="52"/>
      <c r="E262" s="53"/>
      <c r="F262" s="52"/>
      <c r="G262" s="52"/>
      <c r="H262" s="54"/>
      <c r="I262" s="52"/>
      <c r="J262" s="54"/>
      <c r="K262" s="52"/>
      <c r="L262" s="52"/>
      <c r="M262" s="13"/>
      <c r="N262" s="2"/>
      <c r="O262" s="2"/>
      <c r="P262" s="2"/>
      <c r="Q262" s="2"/>
    </row>
    <row r="263" thickTop="1" ht="12.75">
      <c r="A263" s="10"/>
      <c r="B263" s="41">
        <v>38</v>
      </c>
      <c r="C263" s="42" t="s">
        <v>261</v>
      </c>
      <c r="D263" s="42" t="s">
        <v>106</v>
      </c>
      <c r="E263" s="42" t="s">
        <v>262</v>
      </c>
      <c r="F263" s="42" t="s">
        <v>7</v>
      </c>
      <c r="G263" s="43" t="s">
        <v>150</v>
      </c>
      <c r="H263" s="55">
        <v>16</v>
      </c>
      <c r="I263" s="56">
        <v>0</v>
      </c>
      <c r="J263" s="57">
        <f>ROUND(H263*I263,2)</f>
        <v>0</v>
      </c>
      <c r="K263" s="58">
        <v>0.20999999999999999</v>
      </c>
      <c r="L263" s="59">
        <f>ROUND(J263*1.21,2)</f>
        <v>0</v>
      </c>
      <c r="M263" s="13"/>
      <c r="N263" s="2"/>
      <c r="O263" s="2"/>
      <c r="P263" s="2"/>
      <c r="Q263" s="33">
        <f>IF(ISNUMBER(K263),IF(H263&gt;0,IF(I263&gt;0,J263,0),0),0)</f>
        <v>0</v>
      </c>
      <c r="R263" s="9">
        <f>IF(ISNUMBER(K263)=FALSE,J263,0)</f>
        <v>0</v>
      </c>
    </row>
    <row r="264" ht="12.75">
      <c r="A264" s="10"/>
      <c r="B264" s="49" t="s">
        <v>46</v>
      </c>
      <c r="C264" s="1"/>
      <c r="D264" s="1"/>
      <c r="E264" s="50" t="s">
        <v>7</v>
      </c>
      <c r="F264" s="1"/>
      <c r="G264" s="1"/>
      <c r="H264" s="40"/>
      <c r="I264" s="1"/>
      <c r="J264" s="40"/>
      <c r="K264" s="1"/>
      <c r="L264" s="1"/>
      <c r="M264" s="13"/>
      <c r="N264" s="2"/>
      <c r="O264" s="2"/>
      <c r="P264" s="2"/>
      <c r="Q264" s="2"/>
    </row>
    <row r="265" ht="12.75">
      <c r="A265" s="10"/>
      <c r="B265" s="49" t="s">
        <v>48</v>
      </c>
      <c r="C265" s="1"/>
      <c r="D265" s="1"/>
      <c r="E265" s="50" t="s">
        <v>265</v>
      </c>
      <c r="F265" s="1"/>
      <c r="G265" s="1"/>
      <c r="H265" s="40"/>
      <c r="I265" s="1"/>
      <c r="J265" s="40"/>
      <c r="K265" s="1"/>
      <c r="L265" s="1"/>
      <c r="M265" s="13"/>
      <c r="N265" s="2"/>
      <c r="O265" s="2"/>
      <c r="P265" s="2"/>
      <c r="Q265" s="2"/>
    </row>
    <row r="266" ht="12.75">
      <c r="A266" s="10"/>
      <c r="B266" s="49" t="s">
        <v>50</v>
      </c>
      <c r="C266" s="1"/>
      <c r="D266" s="1"/>
      <c r="E266" s="50" t="s">
        <v>252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ht="12.75">
      <c r="A267" s="10"/>
      <c r="B267" s="49" t="s">
        <v>52</v>
      </c>
      <c r="C267" s="1"/>
      <c r="D267" s="1"/>
      <c r="E267" s="50" t="s">
        <v>53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 thickBot="1" ht="12.75">
      <c r="A268" s="10"/>
      <c r="B268" s="51" t="s">
        <v>54</v>
      </c>
      <c r="C268" s="52"/>
      <c r="D268" s="52"/>
      <c r="E268" s="53"/>
      <c r="F268" s="52"/>
      <c r="G268" s="52"/>
      <c r="H268" s="54"/>
      <c r="I268" s="52"/>
      <c r="J268" s="54"/>
      <c r="K268" s="52"/>
      <c r="L268" s="52"/>
      <c r="M268" s="13"/>
      <c r="N268" s="2"/>
      <c r="O268" s="2"/>
      <c r="P268" s="2"/>
      <c r="Q268" s="2"/>
    </row>
    <row r="269" thickTop="1" ht="12.75">
      <c r="A269" s="10"/>
      <c r="B269" s="41">
        <v>39</v>
      </c>
      <c r="C269" s="42" t="s">
        <v>266</v>
      </c>
      <c r="D269" s="42" t="s">
        <v>7</v>
      </c>
      <c r="E269" s="42" t="s">
        <v>267</v>
      </c>
      <c r="F269" s="42" t="s">
        <v>7</v>
      </c>
      <c r="G269" s="43" t="s">
        <v>150</v>
      </c>
      <c r="H269" s="55">
        <v>2.2000000000000002</v>
      </c>
      <c r="I269" s="56">
        <v>0</v>
      </c>
      <c r="J269" s="57">
        <f>ROUND(H269*I269,2)</f>
        <v>0</v>
      </c>
      <c r="K269" s="58">
        <v>0.20999999999999999</v>
      </c>
      <c r="L269" s="59">
        <f>ROUND(J269*1.21,2)</f>
        <v>0</v>
      </c>
      <c r="M269" s="13"/>
      <c r="N269" s="2"/>
      <c r="O269" s="2"/>
      <c r="P269" s="2"/>
      <c r="Q269" s="33">
        <f>IF(ISNUMBER(K269),IF(H269&gt;0,IF(I269&gt;0,J269,0),0),0)</f>
        <v>0</v>
      </c>
      <c r="R269" s="9">
        <f>IF(ISNUMBER(K269)=FALSE,J269,0)</f>
        <v>0</v>
      </c>
    </row>
    <row r="270" ht="12.75">
      <c r="A270" s="10"/>
      <c r="B270" s="49" t="s">
        <v>46</v>
      </c>
      <c r="C270" s="1"/>
      <c r="D270" s="1"/>
      <c r="E270" s="50" t="s">
        <v>268</v>
      </c>
      <c r="F270" s="1"/>
      <c r="G270" s="1"/>
      <c r="H270" s="40"/>
      <c r="I270" s="1"/>
      <c r="J270" s="40"/>
      <c r="K270" s="1"/>
      <c r="L270" s="1"/>
      <c r="M270" s="13"/>
      <c r="N270" s="2"/>
      <c r="O270" s="2"/>
      <c r="P270" s="2"/>
      <c r="Q270" s="2"/>
    </row>
    <row r="271" ht="12.75">
      <c r="A271" s="10"/>
      <c r="B271" s="49" t="s">
        <v>48</v>
      </c>
      <c r="C271" s="1"/>
      <c r="D271" s="1"/>
      <c r="E271" s="50" t="s">
        <v>269</v>
      </c>
      <c r="F271" s="1"/>
      <c r="G271" s="1"/>
      <c r="H271" s="40"/>
      <c r="I271" s="1"/>
      <c r="J271" s="40"/>
      <c r="K271" s="1"/>
      <c r="L271" s="1"/>
      <c r="M271" s="13"/>
      <c r="N271" s="2"/>
      <c r="O271" s="2"/>
      <c r="P271" s="2"/>
      <c r="Q271" s="2"/>
    </row>
    <row r="272" ht="12.75">
      <c r="A272" s="10"/>
      <c r="B272" s="49" t="s">
        <v>50</v>
      </c>
      <c r="C272" s="1"/>
      <c r="D272" s="1"/>
      <c r="E272" s="50" t="s">
        <v>252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 ht="12.75">
      <c r="A273" s="10"/>
      <c r="B273" s="49" t="s">
        <v>52</v>
      </c>
      <c r="C273" s="1"/>
      <c r="D273" s="1"/>
      <c r="E273" s="50" t="s">
        <v>53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thickBot="1" ht="12.75">
      <c r="A274" s="10"/>
      <c r="B274" s="51" t="s">
        <v>54</v>
      </c>
      <c r="C274" s="52"/>
      <c r="D274" s="52"/>
      <c r="E274" s="53"/>
      <c r="F274" s="52"/>
      <c r="G274" s="52"/>
      <c r="H274" s="54"/>
      <c r="I274" s="52"/>
      <c r="J274" s="54"/>
      <c r="K274" s="52"/>
      <c r="L274" s="52"/>
      <c r="M274" s="13"/>
      <c r="N274" s="2"/>
      <c r="O274" s="2"/>
      <c r="P274" s="2"/>
      <c r="Q274" s="2"/>
    </row>
    <row r="275" thickTop="1" ht="12.75">
      <c r="A275" s="10"/>
      <c r="B275" s="41">
        <v>40</v>
      </c>
      <c r="C275" s="42" t="s">
        <v>270</v>
      </c>
      <c r="D275" s="42" t="s">
        <v>7</v>
      </c>
      <c r="E275" s="42" t="s">
        <v>271</v>
      </c>
      <c r="F275" s="42" t="s">
        <v>7</v>
      </c>
      <c r="G275" s="43" t="s">
        <v>150</v>
      </c>
      <c r="H275" s="55">
        <v>266</v>
      </c>
      <c r="I275" s="56">
        <v>0</v>
      </c>
      <c r="J275" s="57">
        <f>ROUND(H275*I275,2)</f>
        <v>0</v>
      </c>
      <c r="K275" s="58">
        <v>0.20999999999999999</v>
      </c>
      <c r="L275" s="59">
        <f>ROUND(J275*1.21,2)</f>
        <v>0</v>
      </c>
      <c r="M275" s="13"/>
      <c r="N275" s="2"/>
      <c r="O275" s="2"/>
      <c r="P275" s="2"/>
      <c r="Q275" s="33">
        <f>IF(ISNUMBER(K275),IF(H275&gt;0,IF(I275&gt;0,J275,0),0),0)</f>
        <v>0</v>
      </c>
      <c r="R275" s="9">
        <f>IF(ISNUMBER(K275)=FALSE,J275,0)</f>
        <v>0</v>
      </c>
    </row>
    <row r="276" ht="12.75">
      <c r="A276" s="10"/>
      <c r="B276" s="49" t="s">
        <v>46</v>
      </c>
      <c r="C276" s="1"/>
      <c r="D276" s="1"/>
      <c r="E276" s="50" t="s">
        <v>272</v>
      </c>
      <c r="F276" s="1"/>
      <c r="G276" s="1"/>
      <c r="H276" s="40"/>
      <c r="I276" s="1"/>
      <c r="J276" s="40"/>
      <c r="K276" s="1"/>
      <c r="L276" s="1"/>
      <c r="M276" s="13"/>
      <c r="N276" s="2"/>
      <c r="O276" s="2"/>
      <c r="P276" s="2"/>
      <c r="Q276" s="2"/>
    </row>
    <row r="277" ht="12.75">
      <c r="A277" s="10"/>
      <c r="B277" s="49" t="s">
        <v>48</v>
      </c>
      <c r="C277" s="1"/>
      <c r="D277" s="1"/>
      <c r="E277" s="50" t="s">
        <v>273</v>
      </c>
      <c r="F277" s="1"/>
      <c r="G277" s="1"/>
      <c r="H277" s="40"/>
      <c r="I277" s="1"/>
      <c r="J277" s="40"/>
      <c r="K277" s="1"/>
      <c r="L277" s="1"/>
      <c r="M277" s="13"/>
      <c r="N277" s="2"/>
      <c r="O277" s="2"/>
      <c r="P277" s="2"/>
      <c r="Q277" s="2"/>
    </row>
    <row r="278" ht="12.75">
      <c r="A278" s="10"/>
      <c r="B278" s="49" t="s">
        <v>50</v>
      </c>
      <c r="C278" s="1"/>
      <c r="D278" s="1"/>
      <c r="E278" s="50" t="s">
        <v>274</v>
      </c>
      <c r="F278" s="1"/>
      <c r="G278" s="1"/>
      <c r="H278" s="40"/>
      <c r="I278" s="1"/>
      <c r="J278" s="40"/>
      <c r="K278" s="1"/>
      <c r="L278" s="1"/>
      <c r="M278" s="13"/>
      <c r="N278" s="2"/>
      <c r="O278" s="2"/>
      <c r="P278" s="2"/>
      <c r="Q278" s="2"/>
    </row>
    <row r="279" ht="12.75">
      <c r="A279" s="10"/>
      <c r="B279" s="49" t="s">
        <v>52</v>
      </c>
      <c r="C279" s="1"/>
      <c r="D279" s="1"/>
      <c r="E279" s="50" t="s">
        <v>53</v>
      </c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 thickBot="1" ht="12.75">
      <c r="A280" s="10"/>
      <c r="B280" s="51" t="s">
        <v>54</v>
      </c>
      <c r="C280" s="52"/>
      <c r="D280" s="52"/>
      <c r="E280" s="53"/>
      <c r="F280" s="52"/>
      <c r="G280" s="52"/>
      <c r="H280" s="54"/>
      <c r="I280" s="52"/>
      <c r="J280" s="54"/>
      <c r="K280" s="52"/>
      <c r="L280" s="52"/>
      <c r="M280" s="13"/>
      <c r="N280" s="2"/>
      <c r="O280" s="2"/>
      <c r="P280" s="2"/>
      <c r="Q280" s="2"/>
    </row>
    <row r="281" thickTop="1" ht="12.75">
      <c r="A281" s="10"/>
      <c r="B281" s="41">
        <v>41</v>
      </c>
      <c r="C281" s="42" t="s">
        <v>275</v>
      </c>
      <c r="D281" s="42" t="s">
        <v>7</v>
      </c>
      <c r="E281" s="42" t="s">
        <v>276</v>
      </c>
      <c r="F281" s="42" t="s">
        <v>7</v>
      </c>
      <c r="G281" s="43" t="s">
        <v>123</v>
      </c>
      <c r="H281" s="55">
        <v>1.746</v>
      </c>
      <c r="I281" s="56">
        <v>0</v>
      </c>
      <c r="J281" s="57">
        <f>ROUND(H281*I281,2)</f>
        <v>0</v>
      </c>
      <c r="K281" s="58">
        <v>0.20999999999999999</v>
      </c>
      <c r="L281" s="59">
        <f>ROUND(J281*1.21,2)</f>
        <v>0</v>
      </c>
      <c r="M281" s="13"/>
      <c r="N281" s="2"/>
      <c r="O281" s="2"/>
      <c r="P281" s="2"/>
      <c r="Q281" s="33">
        <f>IF(ISNUMBER(K281),IF(H281&gt;0,IF(I281&gt;0,J281,0),0),0)</f>
        <v>0</v>
      </c>
      <c r="R281" s="9">
        <f>IF(ISNUMBER(K281)=FALSE,J281,0)</f>
        <v>0</v>
      </c>
    </row>
    <row r="282" ht="12.75">
      <c r="A282" s="10"/>
      <c r="B282" s="49" t="s">
        <v>46</v>
      </c>
      <c r="C282" s="1"/>
      <c r="D282" s="1"/>
      <c r="E282" s="50" t="s">
        <v>277</v>
      </c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 ht="12.75">
      <c r="A283" s="10"/>
      <c r="B283" s="49" t="s">
        <v>48</v>
      </c>
      <c r="C283" s="1"/>
      <c r="D283" s="1"/>
      <c r="E283" s="50" t="s">
        <v>278</v>
      </c>
      <c r="F283" s="1"/>
      <c r="G283" s="1"/>
      <c r="H283" s="40"/>
      <c r="I283" s="1"/>
      <c r="J283" s="40"/>
      <c r="K283" s="1"/>
      <c r="L283" s="1"/>
      <c r="M283" s="13"/>
      <c r="N283" s="2"/>
      <c r="O283" s="2"/>
      <c r="P283" s="2"/>
      <c r="Q283" s="2"/>
    </row>
    <row r="284" ht="12.75">
      <c r="A284" s="10"/>
      <c r="B284" s="49" t="s">
        <v>50</v>
      </c>
      <c r="C284" s="1"/>
      <c r="D284" s="1"/>
      <c r="E284" s="50" t="s">
        <v>279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 ht="12.75">
      <c r="A285" s="10"/>
      <c r="B285" s="49" t="s">
        <v>52</v>
      </c>
      <c r="C285" s="1"/>
      <c r="D285" s="1"/>
      <c r="E285" s="50" t="s">
        <v>53</v>
      </c>
      <c r="F285" s="1"/>
      <c r="G285" s="1"/>
      <c r="H285" s="40"/>
      <c r="I285" s="1"/>
      <c r="J285" s="40"/>
      <c r="K285" s="1"/>
      <c r="L285" s="1"/>
      <c r="M285" s="13"/>
      <c r="N285" s="2"/>
      <c r="O285" s="2"/>
      <c r="P285" s="2"/>
      <c r="Q285" s="2"/>
    </row>
    <row r="286" thickBot="1" ht="12.75">
      <c r="A286" s="10"/>
      <c r="B286" s="51" t="s">
        <v>54</v>
      </c>
      <c r="C286" s="52"/>
      <c r="D286" s="52"/>
      <c r="E286" s="53"/>
      <c r="F286" s="52"/>
      <c r="G286" s="52"/>
      <c r="H286" s="54"/>
      <c r="I286" s="52"/>
      <c r="J286" s="54"/>
      <c r="K286" s="52"/>
      <c r="L286" s="52"/>
      <c r="M286" s="13"/>
      <c r="N286" s="2"/>
      <c r="O286" s="2"/>
      <c r="P286" s="2"/>
      <c r="Q286" s="2"/>
    </row>
    <row r="287" thickTop="1" ht="12.75">
      <c r="A287" s="10"/>
      <c r="B287" s="41">
        <v>42</v>
      </c>
      <c r="C287" s="42" t="s">
        <v>280</v>
      </c>
      <c r="D287" s="42" t="s">
        <v>7</v>
      </c>
      <c r="E287" s="42" t="s">
        <v>281</v>
      </c>
      <c r="F287" s="42" t="s">
        <v>7</v>
      </c>
      <c r="G287" s="43" t="s">
        <v>123</v>
      </c>
      <c r="H287" s="55">
        <v>52.799999999999997</v>
      </c>
      <c r="I287" s="56">
        <v>0</v>
      </c>
      <c r="J287" s="57">
        <f>ROUND(H287*I287,2)</f>
        <v>0</v>
      </c>
      <c r="K287" s="58">
        <v>0.20999999999999999</v>
      </c>
      <c r="L287" s="59">
        <f>ROUND(J287*1.21,2)</f>
        <v>0</v>
      </c>
      <c r="M287" s="13"/>
      <c r="N287" s="2"/>
      <c r="O287" s="2"/>
      <c r="P287" s="2"/>
      <c r="Q287" s="33">
        <f>IF(ISNUMBER(K287),IF(H287&gt;0,IF(I287&gt;0,J287,0),0),0)</f>
        <v>0</v>
      </c>
      <c r="R287" s="9">
        <f>IF(ISNUMBER(K287)=FALSE,J287,0)</f>
        <v>0</v>
      </c>
    </row>
    <row r="288" ht="12.75">
      <c r="A288" s="10"/>
      <c r="B288" s="49" t="s">
        <v>46</v>
      </c>
      <c r="C288" s="1"/>
      <c r="D288" s="1"/>
      <c r="E288" s="50" t="s">
        <v>7</v>
      </c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 ht="12.75">
      <c r="A289" s="10"/>
      <c r="B289" s="49" t="s">
        <v>48</v>
      </c>
      <c r="C289" s="1"/>
      <c r="D289" s="1"/>
      <c r="E289" s="50" t="s">
        <v>282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 ht="12.75">
      <c r="A290" s="10"/>
      <c r="B290" s="49" t="s">
        <v>50</v>
      </c>
      <c r="C290" s="1"/>
      <c r="D290" s="1"/>
      <c r="E290" s="50" t="s">
        <v>283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ht="12.75">
      <c r="A291" s="10"/>
      <c r="B291" s="49" t="s">
        <v>52</v>
      </c>
      <c r="C291" s="1"/>
      <c r="D291" s="1"/>
      <c r="E291" s="50" t="s">
        <v>53</v>
      </c>
      <c r="F291" s="1"/>
      <c r="G291" s="1"/>
      <c r="H291" s="40"/>
      <c r="I291" s="1"/>
      <c r="J291" s="40"/>
      <c r="K291" s="1"/>
      <c r="L291" s="1"/>
      <c r="M291" s="13"/>
      <c r="N291" s="2"/>
      <c r="O291" s="2"/>
      <c r="P291" s="2"/>
      <c r="Q291" s="2"/>
    </row>
    <row r="292" thickBot="1" ht="12.75">
      <c r="A292" s="10"/>
      <c r="B292" s="51" t="s">
        <v>54</v>
      </c>
      <c r="C292" s="52"/>
      <c r="D292" s="52"/>
      <c r="E292" s="53"/>
      <c r="F292" s="52"/>
      <c r="G292" s="52"/>
      <c r="H292" s="54"/>
      <c r="I292" s="52"/>
      <c r="J292" s="54"/>
      <c r="K292" s="52"/>
      <c r="L292" s="52"/>
      <c r="M292" s="13"/>
      <c r="N292" s="2"/>
      <c r="O292" s="2"/>
      <c r="P292" s="2"/>
      <c r="Q292" s="2"/>
    </row>
    <row r="293" thickTop="1" ht="12.75">
      <c r="A293" s="10"/>
      <c r="B293" s="41">
        <v>43</v>
      </c>
      <c r="C293" s="42" t="s">
        <v>284</v>
      </c>
      <c r="D293" s="42" t="s">
        <v>7</v>
      </c>
      <c r="E293" s="42" t="s">
        <v>285</v>
      </c>
      <c r="F293" s="42" t="s">
        <v>7</v>
      </c>
      <c r="G293" s="43" t="s">
        <v>76</v>
      </c>
      <c r="H293" s="55">
        <v>16</v>
      </c>
      <c r="I293" s="56">
        <v>0</v>
      </c>
      <c r="J293" s="57">
        <f>ROUND(H293*I293,2)</f>
        <v>0</v>
      </c>
      <c r="K293" s="58">
        <v>0.20999999999999999</v>
      </c>
      <c r="L293" s="59">
        <f>ROUND(J293*1.21,2)</f>
        <v>0</v>
      </c>
      <c r="M293" s="13"/>
      <c r="N293" s="2"/>
      <c r="O293" s="2"/>
      <c r="P293" s="2"/>
      <c r="Q293" s="33">
        <f>IF(ISNUMBER(K293),IF(H293&gt;0,IF(I293&gt;0,J293,0),0),0)</f>
        <v>0</v>
      </c>
      <c r="R293" s="9">
        <f>IF(ISNUMBER(K293)=FALSE,J293,0)</f>
        <v>0</v>
      </c>
    </row>
    <row r="294" ht="12.75">
      <c r="A294" s="10"/>
      <c r="B294" s="49" t="s">
        <v>46</v>
      </c>
      <c r="C294" s="1"/>
      <c r="D294" s="1"/>
      <c r="E294" s="50" t="s">
        <v>7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 ht="12.75">
      <c r="A295" s="10"/>
      <c r="B295" s="49" t="s">
        <v>48</v>
      </c>
      <c r="C295" s="1"/>
      <c r="D295" s="1"/>
      <c r="E295" s="50" t="s">
        <v>286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 ht="12.75">
      <c r="A296" s="10"/>
      <c r="B296" s="49" t="s">
        <v>50</v>
      </c>
      <c r="C296" s="1"/>
      <c r="D296" s="1"/>
      <c r="E296" s="50" t="s">
        <v>287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ht="12.75">
      <c r="A297" s="10"/>
      <c r="B297" s="49" t="s">
        <v>52</v>
      </c>
      <c r="C297" s="1"/>
      <c r="D297" s="1"/>
      <c r="E297" s="50" t="s">
        <v>53</v>
      </c>
      <c r="F297" s="1"/>
      <c r="G297" s="1"/>
      <c r="H297" s="40"/>
      <c r="I297" s="1"/>
      <c r="J297" s="40"/>
      <c r="K297" s="1"/>
      <c r="L297" s="1"/>
      <c r="M297" s="13"/>
      <c r="N297" s="2"/>
      <c r="O297" s="2"/>
      <c r="P297" s="2"/>
      <c r="Q297" s="2"/>
    </row>
    <row r="298" thickBot="1" ht="12.75">
      <c r="A298" s="10"/>
      <c r="B298" s="51" t="s">
        <v>54</v>
      </c>
      <c r="C298" s="52"/>
      <c r="D298" s="52"/>
      <c r="E298" s="53"/>
      <c r="F298" s="52"/>
      <c r="G298" s="52"/>
      <c r="H298" s="54"/>
      <c r="I298" s="52"/>
      <c r="J298" s="54"/>
      <c r="K298" s="52"/>
      <c r="L298" s="52"/>
      <c r="M298" s="13"/>
      <c r="N298" s="2"/>
      <c r="O298" s="2"/>
      <c r="P298" s="2"/>
      <c r="Q298" s="2"/>
    </row>
    <row r="299" thickTop="1" ht="12.75">
      <c r="A299" s="10"/>
      <c r="B299" s="41">
        <v>44</v>
      </c>
      <c r="C299" s="42" t="s">
        <v>288</v>
      </c>
      <c r="D299" s="42" t="s">
        <v>7</v>
      </c>
      <c r="E299" s="42" t="s">
        <v>289</v>
      </c>
      <c r="F299" s="42" t="s">
        <v>7</v>
      </c>
      <c r="G299" s="43" t="s">
        <v>76</v>
      </c>
      <c r="H299" s="55">
        <v>11</v>
      </c>
      <c r="I299" s="56">
        <v>0</v>
      </c>
      <c r="J299" s="57">
        <f>ROUND(H299*I299,2)</f>
        <v>0</v>
      </c>
      <c r="K299" s="58">
        <v>0.20999999999999999</v>
      </c>
      <c r="L299" s="59">
        <f>ROUND(J299*1.21,2)</f>
        <v>0</v>
      </c>
      <c r="M299" s="13"/>
      <c r="N299" s="2"/>
      <c r="O299" s="2"/>
      <c r="P299" s="2"/>
      <c r="Q299" s="33">
        <f>IF(ISNUMBER(K299),IF(H299&gt;0,IF(I299&gt;0,J299,0),0),0)</f>
        <v>0</v>
      </c>
      <c r="R299" s="9">
        <f>IF(ISNUMBER(K299)=FALSE,J299,0)</f>
        <v>0</v>
      </c>
    </row>
    <row r="300" ht="12.75">
      <c r="A300" s="10"/>
      <c r="B300" s="49" t="s">
        <v>46</v>
      </c>
      <c r="C300" s="1"/>
      <c r="D300" s="1"/>
      <c r="E300" s="50" t="s">
        <v>290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 ht="12.75">
      <c r="A301" s="10"/>
      <c r="B301" s="49" t="s">
        <v>48</v>
      </c>
      <c r="C301" s="1"/>
      <c r="D301" s="1"/>
      <c r="E301" s="50" t="s">
        <v>291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 ht="12.75">
      <c r="A302" s="10"/>
      <c r="B302" s="49" t="s">
        <v>50</v>
      </c>
      <c r="C302" s="1"/>
      <c r="D302" s="1"/>
      <c r="E302" s="50" t="s">
        <v>287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ht="12.75">
      <c r="A303" s="10"/>
      <c r="B303" s="49" t="s">
        <v>52</v>
      </c>
      <c r="C303" s="1"/>
      <c r="D303" s="1"/>
      <c r="E303" s="50" t="s">
        <v>53</v>
      </c>
      <c r="F303" s="1"/>
      <c r="G303" s="1"/>
      <c r="H303" s="40"/>
      <c r="I303" s="1"/>
      <c r="J303" s="40"/>
      <c r="K303" s="1"/>
      <c r="L303" s="1"/>
      <c r="M303" s="13"/>
      <c r="N303" s="2"/>
      <c r="O303" s="2"/>
      <c r="P303" s="2"/>
      <c r="Q303" s="2"/>
    </row>
    <row r="304" thickBot="1" ht="12.75">
      <c r="A304" s="10"/>
      <c r="B304" s="51" t="s">
        <v>54</v>
      </c>
      <c r="C304" s="52"/>
      <c r="D304" s="52"/>
      <c r="E304" s="53"/>
      <c r="F304" s="52"/>
      <c r="G304" s="52"/>
      <c r="H304" s="54"/>
      <c r="I304" s="52"/>
      <c r="J304" s="54"/>
      <c r="K304" s="52"/>
      <c r="L304" s="52"/>
      <c r="M304" s="13"/>
      <c r="N304" s="2"/>
      <c r="O304" s="2"/>
      <c r="P304" s="2"/>
      <c r="Q304" s="2"/>
    </row>
    <row r="305" thickTop="1" ht="12.75">
      <c r="A305" s="10"/>
      <c r="B305" s="41">
        <v>45</v>
      </c>
      <c r="C305" s="42" t="s">
        <v>292</v>
      </c>
      <c r="D305" s="42" t="s">
        <v>7</v>
      </c>
      <c r="E305" s="42" t="s">
        <v>293</v>
      </c>
      <c r="F305" s="42" t="s">
        <v>7</v>
      </c>
      <c r="G305" s="43" t="s">
        <v>223</v>
      </c>
      <c r="H305" s="55">
        <v>18</v>
      </c>
      <c r="I305" s="56">
        <v>0</v>
      </c>
      <c r="J305" s="57">
        <f>ROUND(H305*I305,2)</f>
        <v>0</v>
      </c>
      <c r="K305" s="58">
        <v>0.20999999999999999</v>
      </c>
      <c r="L305" s="59">
        <f>ROUND(J305*1.21,2)</f>
        <v>0</v>
      </c>
      <c r="M305" s="13"/>
      <c r="N305" s="2"/>
      <c r="O305" s="2"/>
      <c r="P305" s="2"/>
      <c r="Q305" s="33">
        <f>IF(ISNUMBER(K305),IF(H305&gt;0,IF(I305&gt;0,J305,0),0),0)</f>
        <v>0</v>
      </c>
      <c r="R305" s="9">
        <f>IF(ISNUMBER(K305)=FALSE,J305,0)</f>
        <v>0</v>
      </c>
    </row>
    <row r="306" ht="12.75">
      <c r="A306" s="10"/>
      <c r="B306" s="49" t="s">
        <v>46</v>
      </c>
      <c r="C306" s="1"/>
      <c r="D306" s="1"/>
      <c r="E306" s="50" t="s">
        <v>294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 ht="12.75">
      <c r="A307" s="10"/>
      <c r="B307" s="49" t="s">
        <v>48</v>
      </c>
      <c r="C307" s="1"/>
      <c r="D307" s="1"/>
      <c r="E307" s="50" t="s">
        <v>295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 ht="12.75">
      <c r="A308" s="10"/>
      <c r="B308" s="49" t="s">
        <v>50</v>
      </c>
      <c r="C308" s="1"/>
      <c r="D308" s="1"/>
      <c r="E308" s="50" t="s">
        <v>296</v>
      </c>
      <c r="F308" s="1"/>
      <c r="G308" s="1"/>
      <c r="H308" s="40"/>
      <c r="I308" s="1"/>
      <c r="J308" s="40"/>
      <c r="K308" s="1"/>
      <c r="L308" s="1"/>
      <c r="M308" s="13"/>
      <c r="N308" s="2"/>
      <c r="O308" s="2"/>
      <c r="P308" s="2"/>
      <c r="Q308" s="2"/>
    </row>
    <row r="309" ht="12.75">
      <c r="A309" s="10"/>
      <c r="B309" s="49" t="s">
        <v>52</v>
      </c>
      <c r="C309" s="1"/>
      <c r="D309" s="1"/>
      <c r="E309" s="50" t="s">
        <v>53</v>
      </c>
      <c r="F309" s="1"/>
      <c r="G309" s="1"/>
      <c r="H309" s="40"/>
      <c r="I309" s="1"/>
      <c r="J309" s="40"/>
      <c r="K309" s="1"/>
      <c r="L309" s="1"/>
      <c r="M309" s="13"/>
      <c r="N309" s="2"/>
      <c r="O309" s="2"/>
      <c r="P309" s="2"/>
      <c r="Q309" s="2"/>
    </row>
    <row r="310" thickBot="1" ht="12.75">
      <c r="A310" s="10"/>
      <c r="B310" s="51" t="s">
        <v>54</v>
      </c>
      <c r="C310" s="52"/>
      <c r="D310" s="52"/>
      <c r="E310" s="53"/>
      <c r="F310" s="52"/>
      <c r="G310" s="52"/>
      <c r="H310" s="54"/>
      <c r="I310" s="52"/>
      <c r="J310" s="54"/>
      <c r="K310" s="52"/>
      <c r="L310" s="52"/>
      <c r="M310" s="13"/>
      <c r="N310" s="2"/>
      <c r="O310" s="2"/>
      <c r="P310" s="2"/>
      <c r="Q310" s="2"/>
    </row>
    <row r="311" thickTop="1" ht="12.75">
      <c r="A311" s="10"/>
      <c r="B311" s="41">
        <v>46</v>
      </c>
      <c r="C311" s="42" t="s">
        <v>297</v>
      </c>
      <c r="D311" s="42" t="s">
        <v>7</v>
      </c>
      <c r="E311" s="42" t="s">
        <v>298</v>
      </c>
      <c r="F311" s="42" t="s">
        <v>7</v>
      </c>
      <c r="G311" s="43" t="s">
        <v>223</v>
      </c>
      <c r="H311" s="55">
        <v>22.460000000000001</v>
      </c>
      <c r="I311" s="56">
        <v>0</v>
      </c>
      <c r="J311" s="57">
        <f>ROUND(H311*I311,2)</f>
        <v>0</v>
      </c>
      <c r="K311" s="58">
        <v>0.20999999999999999</v>
      </c>
      <c r="L311" s="59">
        <f>ROUND(J311*1.21,2)</f>
        <v>0</v>
      </c>
      <c r="M311" s="13"/>
      <c r="N311" s="2"/>
      <c r="O311" s="2"/>
      <c r="P311" s="2"/>
      <c r="Q311" s="33">
        <f>IF(ISNUMBER(K311),IF(H311&gt;0,IF(I311&gt;0,J311,0),0),0)</f>
        <v>0</v>
      </c>
      <c r="R311" s="9">
        <f>IF(ISNUMBER(K311)=FALSE,J311,0)</f>
        <v>0</v>
      </c>
    </row>
    <row r="312" ht="12.75">
      <c r="A312" s="10"/>
      <c r="B312" s="49" t="s">
        <v>46</v>
      </c>
      <c r="C312" s="1"/>
      <c r="D312" s="1"/>
      <c r="E312" s="50" t="s">
        <v>299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ht="12.75">
      <c r="A313" s="10"/>
      <c r="B313" s="49" t="s">
        <v>48</v>
      </c>
      <c r="C313" s="1"/>
      <c r="D313" s="1"/>
      <c r="E313" s="50" t="s">
        <v>300</v>
      </c>
      <c r="F313" s="1"/>
      <c r="G313" s="1"/>
      <c r="H313" s="40"/>
      <c r="I313" s="1"/>
      <c r="J313" s="40"/>
      <c r="K313" s="1"/>
      <c r="L313" s="1"/>
      <c r="M313" s="13"/>
      <c r="N313" s="2"/>
      <c r="O313" s="2"/>
      <c r="P313" s="2"/>
      <c r="Q313" s="2"/>
    </row>
    <row r="314" ht="12.75">
      <c r="A314" s="10"/>
      <c r="B314" s="49" t="s">
        <v>50</v>
      </c>
      <c r="C314" s="1"/>
      <c r="D314" s="1"/>
      <c r="E314" s="50" t="s">
        <v>296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 ht="12.75">
      <c r="A315" s="10"/>
      <c r="B315" s="49" t="s">
        <v>52</v>
      </c>
      <c r="C315" s="1"/>
      <c r="D315" s="1"/>
      <c r="E315" s="50" t="s">
        <v>53</v>
      </c>
      <c r="F315" s="1"/>
      <c r="G315" s="1"/>
      <c r="H315" s="40"/>
      <c r="I315" s="1"/>
      <c r="J315" s="40"/>
      <c r="K315" s="1"/>
      <c r="L315" s="1"/>
      <c r="M315" s="13"/>
      <c r="N315" s="2"/>
      <c r="O315" s="2"/>
      <c r="P315" s="2"/>
      <c r="Q315" s="2"/>
    </row>
    <row r="316" thickBot="1" ht="12.75">
      <c r="A316" s="10"/>
      <c r="B316" s="51" t="s">
        <v>54</v>
      </c>
      <c r="C316" s="52"/>
      <c r="D316" s="52"/>
      <c r="E316" s="53"/>
      <c r="F316" s="52"/>
      <c r="G316" s="52"/>
      <c r="H316" s="54"/>
      <c r="I316" s="52"/>
      <c r="J316" s="54"/>
      <c r="K316" s="52"/>
      <c r="L316" s="52"/>
      <c r="M316" s="13"/>
      <c r="N316" s="2"/>
      <c r="O316" s="2"/>
      <c r="P316" s="2"/>
      <c r="Q316" s="2"/>
    </row>
    <row r="317" thickTop="1" ht="12.75">
      <c r="A317" s="10"/>
      <c r="B317" s="41">
        <v>47</v>
      </c>
      <c r="C317" s="42" t="s">
        <v>301</v>
      </c>
      <c r="D317" s="42" t="s">
        <v>7</v>
      </c>
      <c r="E317" s="42" t="s">
        <v>302</v>
      </c>
      <c r="F317" s="42" t="s">
        <v>7</v>
      </c>
      <c r="G317" s="43" t="s">
        <v>223</v>
      </c>
      <c r="H317" s="55">
        <v>22.460000000000001</v>
      </c>
      <c r="I317" s="56">
        <v>0</v>
      </c>
      <c r="J317" s="57">
        <f>ROUND(H317*I317,2)</f>
        <v>0</v>
      </c>
      <c r="K317" s="58">
        <v>0.20999999999999999</v>
      </c>
      <c r="L317" s="59">
        <f>ROUND(J317*1.21,2)</f>
        <v>0</v>
      </c>
      <c r="M317" s="13"/>
      <c r="N317" s="2"/>
      <c r="O317" s="2"/>
      <c r="P317" s="2"/>
      <c r="Q317" s="33">
        <f>IF(ISNUMBER(K317),IF(H317&gt;0,IF(I317&gt;0,J317,0),0),0)</f>
        <v>0</v>
      </c>
      <c r="R317" s="9">
        <f>IF(ISNUMBER(K317)=FALSE,J317,0)</f>
        <v>0</v>
      </c>
    </row>
    <row r="318" ht="12.75">
      <c r="A318" s="10"/>
      <c r="B318" s="49" t="s">
        <v>46</v>
      </c>
      <c r="C318" s="1"/>
      <c r="D318" s="1"/>
      <c r="E318" s="50" t="s">
        <v>303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 ht="12.75">
      <c r="A319" s="10"/>
      <c r="B319" s="49" t="s">
        <v>48</v>
      </c>
      <c r="C319" s="1"/>
      <c r="D319" s="1"/>
      <c r="E319" s="50" t="s">
        <v>304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 ht="12.75">
      <c r="A320" s="10"/>
      <c r="B320" s="49" t="s">
        <v>50</v>
      </c>
      <c r="C320" s="1"/>
      <c r="D320" s="1"/>
      <c r="E320" s="50" t="s">
        <v>305</v>
      </c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 ht="12.75">
      <c r="A321" s="10"/>
      <c r="B321" s="49" t="s">
        <v>52</v>
      </c>
      <c r="C321" s="1"/>
      <c r="D321" s="1"/>
      <c r="E321" s="50" t="s">
        <v>53</v>
      </c>
      <c r="F321" s="1"/>
      <c r="G321" s="1"/>
      <c r="H321" s="40"/>
      <c r="I321" s="1"/>
      <c r="J321" s="40"/>
      <c r="K321" s="1"/>
      <c r="L321" s="1"/>
      <c r="M321" s="13"/>
      <c r="N321" s="2"/>
      <c r="O321" s="2"/>
      <c r="P321" s="2"/>
      <c r="Q321" s="2"/>
    </row>
    <row r="322" thickBot="1" ht="12.75">
      <c r="A322" s="10"/>
      <c r="B322" s="51" t="s">
        <v>54</v>
      </c>
      <c r="C322" s="52"/>
      <c r="D322" s="52"/>
      <c r="E322" s="53"/>
      <c r="F322" s="52"/>
      <c r="G322" s="52"/>
      <c r="H322" s="54"/>
      <c r="I322" s="52"/>
      <c r="J322" s="54"/>
      <c r="K322" s="52"/>
      <c r="L322" s="52"/>
      <c r="M322" s="13"/>
      <c r="N322" s="2"/>
      <c r="O322" s="2"/>
      <c r="P322" s="2"/>
      <c r="Q322" s="2"/>
    </row>
    <row r="323" thickTop="1" thickBot="1" ht="25" customHeight="1">
      <c r="A323" s="10"/>
      <c r="B323" s="1"/>
      <c r="C323" s="60">
        <v>2</v>
      </c>
      <c r="D323" s="1"/>
      <c r="E323" s="60" t="s">
        <v>91</v>
      </c>
      <c r="F323" s="1"/>
      <c r="G323" s="61" t="s">
        <v>79</v>
      </c>
      <c r="H323" s="62">
        <f>J215+J221+J227+J233+J239+J245+J251+J257+J263+J269+J275+J281+J287+J293+J299+J305+J311+J317</f>
        <v>0</v>
      </c>
      <c r="I323" s="61" t="s">
        <v>80</v>
      </c>
      <c r="J323" s="63">
        <f>(L323-H323)</f>
        <v>0</v>
      </c>
      <c r="K323" s="61" t="s">
        <v>81</v>
      </c>
      <c r="L323" s="64">
        <f>ROUND((J215+J221+J227+J233+J239+J245+J251+J257+J263+J269+J275+J281+J287+J293+J299+J305+J311+J317)*1.21,2)</f>
        <v>0</v>
      </c>
      <c r="M323" s="13"/>
      <c r="N323" s="2"/>
      <c r="O323" s="2"/>
      <c r="P323" s="2"/>
      <c r="Q323" s="33">
        <f>0+Q215+Q221+Q227+Q233+Q239+Q245+Q251+Q257+Q263+Q269+Q275+Q281+Q287+Q293+Q299+Q305+Q311+Q317</f>
        <v>0</v>
      </c>
      <c r="R323" s="9">
        <f>0+R215+R221+R227+R233+R239+R245+R251+R257+R263+R269+R275+R281+R287+R293+R299+R305+R311+R317</f>
        <v>0</v>
      </c>
      <c r="S323" s="65">
        <f>Q323*(1+J323)+R323</f>
        <v>0</v>
      </c>
    </row>
    <row r="324" thickTop="1" thickBot="1" ht="25" customHeight="1">
      <c r="A324" s="10"/>
      <c r="B324" s="66"/>
      <c r="C324" s="66"/>
      <c r="D324" s="66"/>
      <c r="E324" s="66"/>
      <c r="F324" s="66"/>
      <c r="G324" s="67" t="s">
        <v>82</v>
      </c>
      <c r="H324" s="68">
        <f>0+J215+J221+J227+J233+J239+J245+J251+J257+J263+J269+J275+J281+J287+J293+J299+J305+J311+J317</f>
        <v>0</v>
      </c>
      <c r="I324" s="67" t="s">
        <v>83</v>
      </c>
      <c r="J324" s="69">
        <f>0+J323</f>
        <v>0</v>
      </c>
      <c r="K324" s="67" t="s">
        <v>84</v>
      </c>
      <c r="L324" s="70">
        <f>0+L323</f>
        <v>0</v>
      </c>
      <c r="M324" s="13"/>
      <c r="N324" s="2"/>
      <c r="O324" s="2"/>
      <c r="P324" s="2"/>
      <c r="Q324" s="2"/>
    </row>
    <row r="325" ht="40" customHeight="1">
      <c r="A325" s="10"/>
      <c r="B325" s="75" t="s">
        <v>306</v>
      </c>
      <c r="C325" s="1"/>
      <c r="D325" s="1"/>
      <c r="E325" s="1"/>
      <c r="F325" s="1"/>
      <c r="G325" s="1"/>
      <c r="H325" s="40"/>
      <c r="I325" s="1"/>
      <c r="J325" s="40"/>
      <c r="K325" s="1"/>
      <c r="L325" s="1"/>
      <c r="M325" s="13"/>
      <c r="N325" s="2"/>
      <c r="O325" s="2"/>
      <c r="P325" s="2"/>
      <c r="Q325" s="2"/>
    </row>
    <row r="326" ht="12.75">
      <c r="A326" s="10"/>
      <c r="B326" s="41">
        <v>48</v>
      </c>
      <c r="C326" s="42" t="s">
        <v>307</v>
      </c>
      <c r="D326" s="42" t="s">
        <v>7</v>
      </c>
      <c r="E326" s="42" t="s">
        <v>308</v>
      </c>
      <c r="F326" s="42" t="s">
        <v>7</v>
      </c>
      <c r="G326" s="43" t="s">
        <v>123</v>
      </c>
      <c r="H326" s="44">
        <v>13.771000000000001</v>
      </c>
      <c r="I326" s="45">
        <v>0</v>
      </c>
      <c r="J326" s="46">
        <f>ROUND(H326*I326,2)</f>
        <v>0</v>
      </c>
      <c r="K326" s="47">
        <v>0.20999999999999999</v>
      </c>
      <c r="L326" s="48">
        <f>ROUND(J326*1.21,2)</f>
        <v>0</v>
      </c>
      <c r="M326" s="13"/>
      <c r="N326" s="2"/>
      <c r="O326" s="2"/>
      <c r="P326" s="2"/>
      <c r="Q326" s="33">
        <f>IF(ISNUMBER(K326),IF(H326&gt;0,IF(I326&gt;0,J326,0),0),0)</f>
        <v>0</v>
      </c>
      <c r="R326" s="9">
        <f>IF(ISNUMBER(K326)=FALSE,J326,0)</f>
        <v>0</v>
      </c>
    </row>
    <row r="327" ht="12.75">
      <c r="A327" s="10"/>
      <c r="B327" s="49" t="s">
        <v>46</v>
      </c>
      <c r="C327" s="1"/>
      <c r="D327" s="1"/>
      <c r="E327" s="50" t="s">
        <v>309</v>
      </c>
      <c r="F327" s="1"/>
      <c r="G327" s="1"/>
      <c r="H327" s="40"/>
      <c r="I327" s="1"/>
      <c r="J327" s="40"/>
      <c r="K327" s="1"/>
      <c r="L327" s="1"/>
      <c r="M327" s="13"/>
      <c r="N327" s="2"/>
      <c r="O327" s="2"/>
      <c r="P327" s="2"/>
      <c r="Q327" s="2"/>
    </row>
    <row r="328" ht="12.75">
      <c r="A328" s="10"/>
      <c r="B328" s="49" t="s">
        <v>48</v>
      </c>
      <c r="C328" s="1"/>
      <c r="D328" s="1"/>
      <c r="E328" s="50" t="s">
        <v>310</v>
      </c>
      <c r="F328" s="1"/>
      <c r="G328" s="1"/>
      <c r="H328" s="40"/>
      <c r="I328" s="1"/>
      <c r="J328" s="40"/>
      <c r="K328" s="1"/>
      <c r="L328" s="1"/>
      <c r="M328" s="13"/>
      <c r="N328" s="2"/>
      <c r="O328" s="2"/>
      <c r="P328" s="2"/>
      <c r="Q328" s="2"/>
    </row>
    <row r="329" ht="12.75">
      <c r="A329" s="10"/>
      <c r="B329" s="49" t="s">
        <v>50</v>
      </c>
      <c r="C329" s="1"/>
      <c r="D329" s="1"/>
      <c r="E329" s="50" t="s">
        <v>311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ht="12.75">
      <c r="A330" s="10"/>
      <c r="B330" s="49" t="s">
        <v>52</v>
      </c>
      <c r="C330" s="1"/>
      <c r="D330" s="1"/>
      <c r="E330" s="50" t="s">
        <v>53</v>
      </c>
      <c r="F330" s="1"/>
      <c r="G330" s="1"/>
      <c r="H330" s="40"/>
      <c r="I330" s="1"/>
      <c r="J330" s="40"/>
      <c r="K330" s="1"/>
      <c r="L330" s="1"/>
      <c r="M330" s="13"/>
      <c r="N330" s="2"/>
      <c r="O330" s="2"/>
      <c r="P330" s="2"/>
      <c r="Q330" s="2"/>
    </row>
    <row r="331" thickBot="1" ht="12.75">
      <c r="A331" s="10"/>
      <c r="B331" s="51" t="s">
        <v>54</v>
      </c>
      <c r="C331" s="52"/>
      <c r="D331" s="52"/>
      <c r="E331" s="53"/>
      <c r="F331" s="52"/>
      <c r="G331" s="52"/>
      <c r="H331" s="54"/>
      <c r="I331" s="52"/>
      <c r="J331" s="54"/>
      <c r="K331" s="52"/>
      <c r="L331" s="52"/>
      <c r="M331" s="13"/>
      <c r="N331" s="2"/>
      <c r="O331" s="2"/>
      <c r="P331" s="2"/>
      <c r="Q331" s="2"/>
    </row>
    <row r="332" thickTop="1" ht="12.75">
      <c r="A332" s="10"/>
      <c r="B332" s="41">
        <v>49</v>
      </c>
      <c r="C332" s="42" t="s">
        <v>312</v>
      </c>
      <c r="D332" s="42" t="s">
        <v>7</v>
      </c>
      <c r="E332" s="42" t="s">
        <v>313</v>
      </c>
      <c r="F332" s="42" t="s">
        <v>7</v>
      </c>
      <c r="G332" s="43" t="s">
        <v>102</v>
      </c>
      <c r="H332" s="55">
        <v>3.2429999999999999</v>
      </c>
      <c r="I332" s="56">
        <v>0</v>
      </c>
      <c r="J332" s="57">
        <f>ROUND(H332*I332,2)</f>
        <v>0</v>
      </c>
      <c r="K332" s="58">
        <v>0.20999999999999999</v>
      </c>
      <c r="L332" s="59">
        <f>ROUND(J332*1.21,2)</f>
        <v>0</v>
      </c>
      <c r="M332" s="13"/>
      <c r="N332" s="2"/>
      <c r="O332" s="2"/>
      <c r="P332" s="2"/>
      <c r="Q332" s="33">
        <f>IF(ISNUMBER(K332),IF(H332&gt;0,IF(I332&gt;0,J332,0),0),0)</f>
        <v>0</v>
      </c>
      <c r="R332" s="9">
        <f>IF(ISNUMBER(K332)=FALSE,J332,0)</f>
        <v>0</v>
      </c>
    </row>
    <row r="333" ht="12.75">
      <c r="A333" s="10"/>
      <c r="B333" s="49" t="s">
        <v>46</v>
      </c>
      <c r="C333" s="1"/>
      <c r="D333" s="1"/>
      <c r="E333" s="50" t="s">
        <v>314</v>
      </c>
      <c r="F333" s="1"/>
      <c r="G333" s="1"/>
      <c r="H333" s="40"/>
      <c r="I333" s="1"/>
      <c r="J333" s="40"/>
      <c r="K333" s="1"/>
      <c r="L333" s="1"/>
      <c r="M333" s="13"/>
      <c r="N333" s="2"/>
      <c r="O333" s="2"/>
      <c r="P333" s="2"/>
      <c r="Q333" s="2"/>
    </row>
    <row r="334" ht="12.75">
      <c r="A334" s="10"/>
      <c r="B334" s="49" t="s">
        <v>48</v>
      </c>
      <c r="C334" s="1"/>
      <c r="D334" s="1"/>
      <c r="E334" s="50" t="s">
        <v>315</v>
      </c>
      <c r="F334" s="1"/>
      <c r="G334" s="1"/>
      <c r="H334" s="40"/>
      <c r="I334" s="1"/>
      <c r="J334" s="40"/>
      <c r="K334" s="1"/>
      <c r="L334" s="1"/>
      <c r="M334" s="13"/>
      <c r="N334" s="2"/>
      <c r="O334" s="2"/>
      <c r="P334" s="2"/>
      <c r="Q334" s="2"/>
    </row>
    <row r="335" ht="12.75">
      <c r="A335" s="10"/>
      <c r="B335" s="49" t="s">
        <v>50</v>
      </c>
      <c r="C335" s="1"/>
      <c r="D335" s="1"/>
      <c r="E335" s="50" t="s">
        <v>316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 ht="12.75">
      <c r="A336" s="10"/>
      <c r="B336" s="49" t="s">
        <v>52</v>
      </c>
      <c r="C336" s="1"/>
      <c r="D336" s="1"/>
      <c r="E336" s="50" t="s">
        <v>53</v>
      </c>
      <c r="F336" s="1"/>
      <c r="G336" s="1"/>
      <c r="H336" s="40"/>
      <c r="I336" s="1"/>
      <c r="J336" s="40"/>
      <c r="K336" s="1"/>
      <c r="L336" s="1"/>
      <c r="M336" s="13"/>
      <c r="N336" s="2"/>
      <c r="O336" s="2"/>
      <c r="P336" s="2"/>
      <c r="Q336" s="2"/>
    </row>
    <row r="337" thickBot="1" ht="12.75">
      <c r="A337" s="10"/>
      <c r="B337" s="51" t="s">
        <v>54</v>
      </c>
      <c r="C337" s="52"/>
      <c r="D337" s="52"/>
      <c r="E337" s="53"/>
      <c r="F337" s="52"/>
      <c r="G337" s="52"/>
      <c r="H337" s="54"/>
      <c r="I337" s="52"/>
      <c r="J337" s="54"/>
      <c r="K337" s="52"/>
      <c r="L337" s="52"/>
      <c r="M337" s="13"/>
      <c r="N337" s="2"/>
      <c r="O337" s="2"/>
      <c r="P337" s="2"/>
      <c r="Q337" s="2"/>
    </row>
    <row r="338" thickTop="1" ht="12.75">
      <c r="A338" s="10"/>
      <c r="B338" s="41">
        <v>50</v>
      </c>
      <c r="C338" s="42" t="s">
        <v>317</v>
      </c>
      <c r="D338" s="42" t="s">
        <v>7</v>
      </c>
      <c r="E338" s="42" t="s">
        <v>318</v>
      </c>
      <c r="F338" s="42" t="s">
        <v>7</v>
      </c>
      <c r="G338" s="43" t="s">
        <v>123</v>
      </c>
      <c r="H338" s="55">
        <v>9.8249999999999993</v>
      </c>
      <c r="I338" s="56">
        <v>0</v>
      </c>
      <c r="J338" s="57">
        <f>ROUND(H338*I338,2)</f>
        <v>0</v>
      </c>
      <c r="K338" s="58">
        <v>0.20999999999999999</v>
      </c>
      <c r="L338" s="59">
        <f>ROUND(J338*1.21,2)</f>
        <v>0</v>
      </c>
      <c r="M338" s="13"/>
      <c r="N338" s="2"/>
      <c r="O338" s="2"/>
      <c r="P338" s="2"/>
      <c r="Q338" s="33">
        <f>IF(ISNUMBER(K338),IF(H338&gt;0,IF(I338&gt;0,J338,0),0),0)</f>
        <v>0</v>
      </c>
      <c r="R338" s="9">
        <f>IF(ISNUMBER(K338)=FALSE,J338,0)</f>
        <v>0</v>
      </c>
    </row>
    <row r="339" ht="12.75">
      <c r="A339" s="10"/>
      <c r="B339" s="49" t="s">
        <v>46</v>
      </c>
      <c r="C339" s="1"/>
      <c r="D339" s="1"/>
      <c r="E339" s="50" t="s">
        <v>319</v>
      </c>
      <c r="F339" s="1"/>
      <c r="G339" s="1"/>
      <c r="H339" s="40"/>
      <c r="I339" s="1"/>
      <c r="J339" s="40"/>
      <c r="K339" s="1"/>
      <c r="L339" s="1"/>
      <c r="M339" s="13"/>
      <c r="N339" s="2"/>
      <c r="O339" s="2"/>
      <c r="P339" s="2"/>
      <c r="Q339" s="2"/>
    </row>
    <row r="340" ht="12.75">
      <c r="A340" s="10"/>
      <c r="B340" s="49" t="s">
        <v>48</v>
      </c>
      <c r="C340" s="1"/>
      <c r="D340" s="1"/>
      <c r="E340" s="50" t="s">
        <v>320</v>
      </c>
      <c r="F340" s="1"/>
      <c r="G340" s="1"/>
      <c r="H340" s="40"/>
      <c r="I340" s="1"/>
      <c r="J340" s="40"/>
      <c r="K340" s="1"/>
      <c r="L340" s="1"/>
      <c r="M340" s="13"/>
      <c r="N340" s="2"/>
      <c r="O340" s="2"/>
      <c r="P340" s="2"/>
      <c r="Q340" s="2"/>
    </row>
    <row r="341" ht="12.75">
      <c r="A341" s="10"/>
      <c r="B341" s="49" t="s">
        <v>50</v>
      </c>
      <c r="C341" s="1"/>
      <c r="D341" s="1"/>
      <c r="E341" s="50" t="s">
        <v>321</v>
      </c>
      <c r="F341" s="1"/>
      <c r="G341" s="1"/>
      <c r="H341" s="40"/>
      <c r="I341" s="1"/>
      <c r="J341" s="40"/>
      <c r="K341" s="1"/>
      <c r="L341" s="1"/>
      <c r="M341" s="13"/>
      <c r="N341" s="2"/>
      <c r="O341" s="2"/>
      <c r="P341" s="2"/>
      <c r="Q341" s="2"/>
    </row>
    <row r="342" ht="12.75">
      <c r="A342" s="10"/>
      <c r="B342" s="49" t="s">
        <v>52</v>
      </c>
      <c r="C342" s="1"/>
      <c r="D342" s="1"/>
      <c r="E342" s="50" t="s">
        <v>53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 thickBot="1" ht="12.75">
      <c r="A343" s="10"/>
      <c r="B343" s="51" t="s">
        <v>54</v>
      </c>
      <c r="C343" s="52"/>
      <c r="D343" s="52"/>
      <c r="E343" s="53"/>
      <c r="F343" s="52"/>
      <c r="G343" s="52"/>
      <c r="H343" s="54"/>
      <c r="I343" s="52"/>
      <c r="J343" s="54"/>
      <c r="K343" s="52"/>
      <c r="L343" s="52"/>
      <c r="M343" s="13"/>
      <c r="N343" s="2"/>
      <c r="O343" s="2"/>
      <c r="P343" s="2"/>
      <c r="Q343" s="2"/>
    </row>
    <row r="344" thickTop="1" ht="12.75">
      <c r="A344" s="10"/>
      <c r="B344" s="41">
        <v>51</v>
      </c>
      <c r="C344" s="42" t="s">
        <v>322</v>
      </c>
      <c r="D344" s="42" t="s">
        <v>100</v>
      </c>
      <c r="E344" s="42" t="s">
        <v>323</v>
      </c>
      <c r="F344" s="42" t="s">
        <v>7</v>
      </c>
      <c r="G344" s="43" t="s">
        <v>123</v>
      </c>
      <c r="H344" s="55">
        <v>7.4219999999999997</v>
      </c>
      <c r="I344" s="56">
        <v>0</v>
      </c>
      <c r="J344" s="57">
        <f>ROUND(H344*I344,2)</f>
        <v>0</v>
      </c>
      <c r="K344" s="58">
        <v>0.20999999999999999</v>
      </c>
      <c r="L344" s="59">
        <f>ROUND(J344*1.21,2)</f>
        <v>0</v>
      </c>
      <c r="M344" s="13"/>
      <c r="N344" s="2"/>
      <c r="O344" s="2"/>
      <c r="P344" s="2"/>
      <c r="Q344" s="33">
        <f>IF(ISNUMBER(K344),IF(H344&gt;0,IF(I344&gt;0,J344,0),0),0)</f>
        <v>0</v>
      </c>
      <c r="R344" s="9">
        <f>IF(ISNUMBER(K344)=FALSE,J344,0)</f>
        <v>0</v>
      </c>
    </row>
    <row r="345" ht="12.75">
      <c r="A345" s="10"/>
      <c r="B345" s="49" t="s">
        <v>46</v>
      </c>
      <c r="C345" s="1"/>
      <c r="D345" s="1"/>
      <c r="E345" s="50" t="s">
        <v>324</v>
      </c>
      <c r="F345" s="1"/>
      <c r="G345" s="1"/>
      <c r="H345" s="40"/>
      <c r="I345" s="1"/>
      <c r="J345" s="40"/>
      <c r="K345" s="1"/>
      <c r="L345" s="1"/>
      <c r="M345" s="13"/>
      <c r="N345" s="2"/>
      <c r="O345" s="2"/>
      <c r="P345" s="2"/>
      <c r="Q345" s="2"/>
    </row>
    <row r="346" ht="12.75">
      <c r="A346" s="10"/>
      <c r="B346" s="49" t="s">
        <v>48</v>
      </c>
      <c r="C346" s="1"/>
      <c r="D346" s="1"/>
      <c r="E346" s="50" t="s">
        <v>325</v>
      </c>
      <c r="F346" s="1"/>
      <c r="G346" s="1"/>
      <c r="H346" s="40"/>
      <c r="I346" s="1"/>
      <c r="J346" s="40"/>
      <c r="K346" s="1"/>
      <c r="L346" s="1"/>
      <c r="M346" s="13"/>
      <c r="N346" s="2"/>
      <c r="O346" s="2"/>
      <c r="P346" s="2"/>
      <c r="Q346" s="2"/>
    </row>
    <row r="347" ht="12.75">
      <c r="A347" s="10"/>
      <c r="B347" s="49" t="s">
        <v>50</v>
      </c>
      <c r="C347" s="1"/>
      <c r="D347" s="1"/>
      <c r="E347" s="50" t="s">
        <v>326</v>
      </c>
      <c r="F347" s="1"/>
      <c r="G347" s="1"/>
      <c r="H347" s="40"/>
      <c r="I347" s="1"/>
      <c r="J347" s="40"/>
      <c r="K347" s="1"/>
      <c r="L347" s="1"/>
      <c r="M347" s="13"/>
      <c r="N347" s="2"/>
      <c r="O347" s="2"/>
      <c r="P347" s="2"/>
      <c r="Q347" s="2"/>
    </row>
    <row r="348" ht="12.75">
      <c r="A348" s="10"/>
      <c r="B348" s="49" t="s">
        <v>52</v>
      </c>
      <c r="C348" s="1"/>
      <c r="D348" s="1"/>
      <c r="E348" s="50" t="s">
        <v>53</v>
      </c>
      <c r="F348" s="1"/>
      <c r="G348" s="1"/>
      <c r="H348" s="40"/>
      <c r="I348" s="1"/>
      <c r="J348" s="40"/>
      <c r="K348" s="1"/>
      <c r="L348" s="1"/>
      <c r="M348" s="13"/>
      <c r="N348" s="2"/>
      <c r="O348" s="2"/>
      <c r="P348" s="2"/>
      <c r="Q348" s="2"/>
    </row>
    <row r="349" thickBot="1" ht="12.75">
      <c r="A349" s="10"/>
      <c r="B349" s="51" t="s">
        <v>54</v>
      </c>
      <c r="C349" s="52"/>
      <c r="D349" s="52"/>
      <c r="E349" s="53"/>
      <c r="F349" s="52"/>
      <c r="G349" s="52"/>
      <c r="H349" s="54"/>
      <c r="I349" s="52"/>
      <c r="J349" s="54"/>
      <c r="K349" s="52"/>
      <c r="L349" s="52"/>
      <c r="M349" s="13"/>
      <c r="N349" s="2"/>
      <c r="O349" s="2"/>
      <c r="P349" s="2"/>
      <c r="Q349" s="2"/>
    </row>
    <row r="350" thickTop="1" ht="12.75">
      <c r="A350" s="10"/>
      <c r="B350" s="41">
        <v>52</v>
      </c>
      <c r="C350" s="42" t="s">
        <v>322</v>
      </c>
      <c r="D350" s="42" t="s">
        <v>106</v>
      </c>
      <c r="E350" s="42" t="s">
        <v>323</v>
      </c>
      <c r="F350" s="42" t="s">
        <v>7</v>
      </c>
      <c r="G350" s="43" t="s">
        <v>123</v>
      </c>
      <c r="H350" s="55">
        <v>11.789999999999999</v>
      </c>
      <c r="I350" s="56">
        <v>0</v>
      </c>
      <c r="J350" s="57">
        <f>ROUND(H350*I350,2)</f>
        <v>0</v>
      </c>
      <c r="K350" s="58">
        <v>0.20999999999999999</v>
      </c>
      <c r="L350" s="59">
        <f>ROUND(J350*1.21,2)</f>
        <v>0</v>
      </c>
      <c r="M350" s="13"/>
      <c r="N350" s="2"/>
      <c r="O350" s="2"/>
      <c r="P350" s="2"/>
      <c r="Q350" s="33">
        <f>IF(ISNUMBER(K350),IF(H350&gt;0,IF(I350&gt;0,J350,0),0),0)</f>
        <v>0</v>
      </c>
      <c r="R350" s="9">
        <f>IF(ISNUMBER(K350)=FALSE,J350,0)</f>
        <v>0</v>
      </c>
    </row>
    <row r="351" ht="12.75">
      <c r="A351" s="10"/>
      <c r="B351" s="49" t="s">
        <v>46</v>
      </c>
      <c r="C351" s="1"/>
      <c r="D351" s="1"/>
      <c r="E351" s="50" t="s">
        <v>327</v>
      </c>
      <c r="F351" s="1"/>
      <c r="G351" s="1"/>
      <c r="H351" s="40"/>
      <c r="I351" s="1"/>
      <c r="J351" s="40"/>
      <c r="K351" s="1"/>
      <c r="L351" s="1"/>
      <c r="M351" s="13"/>
      <c r="N351" s="2"/>
      <c r="O351" s="2"/>
      <c r="P351" s="2"/>
      <c r="Q351" s="2"/>
    </row>
    <row r="352" ht="12.75">
      <c r="A352" s="10"/>
      <c r="B352" s="49" t="s">
        <v>48</v>
      </c>
      <c r="C352" s="1"/>
      <c r="D352" s="1"/>
      <c r="E352" s="50" t="s">
        <v>328</v>
      </c>
      <c r="F352" s="1"/>
      <c r="G352" s="1"/>
      <c r="H352" s="40"/>
      <c r="I352" s="1"/>
      <c r="J352" s="40"/>
      <c r="K352" s="1"/>
      <c r="L352" s="1"/>
      <c r="M352" s="13"/>
      <c r="N352" s="2"/>
      <c r="O352" s="2"/>
      <c r="P352" s="2"/>
      <c r="Q352" s="2"/>
    </row>
    <row r="353" ht="12.75">
      <c r="A353" s="10"/>
      <c r="B353" s="49" t="s">
        <v>50</v>
      </c>
      <c r="C353" s="1"/>
      <c r="D353" s="1"/>
      <c r="E353" s="50" t="s">
        <v>329</v>
      </c>
      <c r="F353" s="1"/>
      <c r="G353" s="1"/>
      <c r="H353" s="40"/>
      <c r="I353" s="1"/>
      <c r="J353" s="40"/>
      <c r="K353" s="1"/>
      <c r="L353" s="1"/>
      <c r="M353" s="13"/>
      <c r="N353" s="2"/>
      <c r="O353" s="2"/>
      <c r="P353" s="2"/>
      <c r="Q353" s="2"/>
    </row>
    <row r="354" ht="12.75">
      <c r="A354" s="10"/>
      <c r="B354" s="49" t="s">
        <v>52</v>
      </c>
      <c r="C354" s="1"/>
      <c r="D354" s="1"/>
      <c r="E354" s="50" t="s">
        <v>53</v>
      </c>
      <c r="F354" s="1"/>
      <c r="G354" s="1"/>
      <c r="H354" s="40"/>
      <c r="I354" s="1"/>
      <c r="J354" s="40"/>
      <c r="K354" s="1"/>
      <c r="L354" s="1"/>
      <c r="M354" s="13"/>
      <c r="N354" s="2"/>
      <c r="O354" s="2"/>
      <c r="P354" s="2"/>
      <c r="Q354" s="2"/>
    </row>
    <row r="355" thickBot="1" ht="12.75">
      <c r="A355" s="10"/>
      <c r="B355" s="51" t="s">
        <v>54</v>
      </c>
      <c r="C355" s="52"/>
      <c r="D355" s="52"/>
      <c r="E355" s="53"/>
      <c r="F355" s="52"/>
      <c r="G355" s="52"/>
      <c r="H355" s="54"/>
      <c r="I355" s="52"/>
      <c r="J355" s="54"/>
      <c r="K355" s="52"/>
      <c r="L355" s="52"/>
      <c r="M355" s="13"/>
      <c r="N355" s="2"/>
      <c r="O355" s="2"/>
      <c r="P355" s="2"/>
      <c r="Q355" s="2"/>
    </row>
    <row r="356" thickTop="1" ht="12.75">
      <c r="A356" s="10"/>
      <c r="B356" s="41">
        <v>53</v>
      </c>
      <c r="C356" s="42" t="s">
        <v>330</v>
      </c>
      <c r="D356" s="42" t="s">
        <v>7</v>
      </c>
      <c r="E356" s="42" t="s">
        <v>331</v>
      </c>
      <c r="F356" s="42" t="s">
        <v>7</v>
      </c>
      <c r="G356" s="43" t="s">
        <v>102</v>
      </c>
      <c r="H356" s="55">
        <v>0.874</v>
      </c>
      <c r="I356" s="56">
        <v>0</v>
      </c>
      <c r="J356" s="57">
        <f>ROUND(H356*I356,2)</f>
        <v>0</v>
      </c>
      <c r="K356" s="58">
        <v>0.20999999999999999</v>
      </c>
      <c r="L356" s="59">
        <f>ROUND(J356*1.21,2)</f>
        <v>0</v>
      </c>
      <c r="M356" s="13"/>
      <c r="N356" s="2"/>
      <c r="O356" s="2"/>
      <c r="P356" s="2"/>
      <c r="Q356" s="33">
        <f>IF(ISNUMBER(K356),IF(H356&gt;0,IF(I356&gt;0,J356,0),0),0)</f>
        <v>0</v>
      </c>
      <c r="R356" s="9">
        <f>IF(ISNUMBER(K356)=FALSE,J356,0)</f>
        <v>0</v>
      </c>
    </row>
    <row r="357" ht="12.75">
      <c r="A357" s="10"/>
      <c r="B357" s="49" t="s">
        <v>46</v>
      </c>
      <c r="C357" s="1"/>
      <c r="D357" s="1"/>
      <c r="E357" s="50" t="s">
        <v>7</v>
      </c>
      <c r="F357" s="1"/>
      <c r="G357" s="1"/>
      <c r="H357" s="40"/>
      <c r="I357" s="1"/>
      <c r="J357" s="40"/>
      <c r="K357" s="1"/>
      <c r="L357" s="1"/>
      <c r="M357" s="13"/>
      <c r="N357" s="2"/>
      <c r="O357" s="2"/>
      <c r="P357" s="2"/>
      <c r="Q357" s="2"/>
    </row>
    <row r="358" ht="12.75">
      <c r="A358" s="10"/>
      <c r="B358" s="49" t="s">
        <v>48</v>
      </c>
      <c r="C358" s="1"/>
      <c r="D358" s="1"/>
      <c r="E358" s="50" t="s">
        <v>332</v>
      </c>
      <c r="F358" s="1"/>
      <c r="G358" s="1"/>
      <c r="H358" s="40"/>
      <c r="I358" s="1"/>
      <c r="J358" s="40"/>
      <c r="K358" s="1"/>
      <c r="L358" s="1"/>
      <c r="M358" s="13"/>
      <c r="N358" s="2"/>
      <c r="O358" s="2"/>
      <c r="P358" s="2"/>
      <c r="Q358" s="2"/>
    </row>
    <row r="359" ht="12.75">
      <c r="A359" s="10"/>
      <c r="B359" s="49" t="s">
        <v>50</v>
      </c>
      <c r="C359" s="1"/>
      <c r="D359" s="1"/>
      <c r="E359" s="50" t="s">
        <v>333</v>
      </c>
      <c r="F359" s="1"/>
      <c r="G359" s="1"/>
      <c r="H359" s="40"/>
      <c r="I359" s="1"/>
      <c r="J359" s="40"/>
      <c r="K359" s="1"/>
      <c r="L359" s="1"/>
      <c r="M359" s="13"/>
      <c r="N359" s="2"/>
      <c r="O359" s="2"/>
      <c r="P359" s="2"/>
      <c r="Q359" s="2"/>
    </row>
    <row r="360" ht="12.75">
      <c r="A360" s="10"/>
      <c r="B360" s="49" t="s">
        <v>52</v>
      </c>
      <c r="C360" s="1"/>
      <c r="D360" s="1"/>
      <c r="E360" s="50" t="s">
        <v>53</v>
      </c>
      <c r="F360" s="1"/>
      <c r="G360" s="1"/>
      <c r="H360" s="40"/>
      <c r="I360" s="1"/>
      <c r="J360" s="40"/>
      <c r="K360" s="1"/>
      <c r="L360" s="1"/>
      <c r="M360" s="13"/>
      <c r="N360" s="2"/>
      <c r="O360" s="2"/>
      <c r="P360" s="2"/>
      <c r="Q360" s="2"/>
    </row>
    <row r="361" thickBot="1" ht="12.75">
      <c r="A361" s="10"/>
      <c r="B361" s="51" t="s">
        <v>54</v>
      </c>
      <c r="C361" s="52"/>
      <c r="D361" s="52"/>
      <c r="E361" s="53"/>
      <c r="F361" s="52"/>
      <c r="G361" s="52"/>
      <c r="H361" s="54"/>
      <c r="I361" s="52"/>
      <c r="J361" s="54"/>
      <c r="K361" s="52"/>
      <c r="L361" s="52"/>
      <c r="M361" s="13"/>
      <c r="N361" s="2"/>
      <c r="O361" s="2"/>
      <c r="P361" s="2"/>
      <c r="Q361" s="2"/>
    </row>
    <row r="362" thickTop="1" ht="12.75">
      <c r="A362" s="10"/>
      <c r="B362" s="41">
        <v>54</v>
      </c>
      <c r="C362" s="42" t="s">
        <v>334</v>
      </c>
      <c r="D362" s="42" t="s">
        <v>7</v>
      </c>
      <c r="E362" s="42" t="s">
        <v>335</v>
      </c>
      <c r="F362" s="42" t="s">
        <v>7</v>
      </c>
      <c r="G362" s="43" t="s">
        <v>102</v>
      </c>
      <c r="H362" s="55">
        <v>0.58299999999999996</v>
      </c>
      <c r="I362" s="56">
        <v>0</v>
      </c>
      <c r="J362" s="57">
        <f>ROUND(H362*I362,2)</f>
        <v>0</v>
      </c>
      <c r="K362" s="58">
        <v>0.20999999999999999</v>
      </c>
      <c r="L362" s="59">
        <f>ROUND(J362*1.21,2)</f>
        <v>0</v>
      </c>
      <c r="M362" s="13"/>
      <c r="N362" s="2"/>
      <c r="O362" s="2"/>
      <c r="P362" s="2"/>
      <c r="Q362" s="33">
        <f>IF(ISNUMBER(K362),IF(H362&gt;0,IF(I362&gt;0,J362,0),0),0)</f>
        <v>0</v>
      </c>
      <c r="R362" s="9">
        <f>IF(ISNUMBER(K362)=FALSE,J362,0)</f>
        <v>0</v>
      </c>
    </row>
    <row r="363" ht="12.75">
      <c r="A363" s="10"/>
      <c r="B363" s="49" t="s">
        <v>46</v>
      </c>
      <c r="C363" s="1"/>
      <c r="D363" s="1"/>
      <c r="E363" s="50" t="s">
        <v>7</v>
      </c>
      <c r="F363" s="1"/>
      <c r="G363" s="1"/>
      <c r="H363" s="40"/>
      <c r="I363" s="1"/>
      <c r="J363" s="40"/>
      <c r="K363" s="1"/>
      <c r="L363" s="1"/>
      <c r="M363" s="13"/>
      <c r="N363" s="2"/>
      <c r="O363" s="2"/>
      <c r="P363" s="2"/>
      <c r="Q363" s="2"/>
    </row>
    <row r="364" ht="12.75">
      <c r="A364" s="10"/>
      <c r="B364" s="49" t="s">
        <v>48</v>
      </c>
      <c r="C364" s="1"/>
      <c r="D364" s="1"/>
      <c r="E364" s="50" t="s">
        <v>336</v>
      </c>
      <c r="F364" s="1"/>
      <c r="G364" s="1"/>
      <c r="H364" s="40"/>
      <c r="I364" s="1"/>
      <c r="J364" s="40"/>
      <c r="K364" s="1"/>
      <c r="L364" s="1"/>
      <c r="M364" s="13"/>
      <c r="N364" s="2"/>
      <c r="O364" s="2"/>
      <c r="P364" s="2"/>
      <c r="Q364" s="2"/>
    </row>
    <row r="365" ht="12.75">
      <c r="A365" s="10"/>
      <c r="B365" s="49" t="s">
        <v>50</v>
      </c>
      <c r="C365" s="1"/>
      <c r="D365" s="1"/>
      <c r="E365" s="50" t="s">
        <v>333</v>
      </c>
      <c r="F365" s="1"/>
      <c r="G365" s="1"/>
      <c r="H365" s="40"/>
      <c r="I365" s="1"/>
      <c r="J365" s="40"/>
      <c r="K365" s="1"/>
      <c r="L365" s="1"/>
      <c r="M365" s="13"/>
      <c r="N365" s="2"/>
      <c r="O365" s="2"/>
      <c r="P365" s="2"/>
      <c r="Q365" s="2"/>
    </row>
    <row r="366" ht="12.75">
      <c r="A366" s="10"/>
      <c r="B366" s="49" t="s">
        <v>52</v>
      </c>
      <c r="C366" s="1"/>
      <c r="D366" s="1"/>
      <c r="E366" s="50" t="s">
        <v>53</v>
      </c>
      <c r="F366" s="1"/>
      <c r="G366" s="1"/>
      <c r="H366" s="40"/>
      <c r="I366" s="1"/>
      <c r="J366" s="40"/>
      <c r="K366" s="1"/>
      <c r="L366" s="1"/>
      <c r="M366" s="13"/>
      <c r="N366" s="2"/>
      <c r="O366" s="2"/>
      <c r="P366" s="2"/>
      <c r="Q366" s="2"/>
    </row>
    <row r="367" thickBot="1" ht="12.75">
      <c r="A367" s="10"/>
      <c r="B367" s="51" t="s">
        <v>54</v>
      </c>
      <c r="C367" s="52"/>
      <c r="D367" s="52"/>
      <c r="E367" s="53"/>
      <c r="F367" s="52"/>
      <c r="G367" s="52"/>
      <c r="H367" s="54"/>
      <c r="I367" s="52"/>
      <c r="J367" s="54"/>
      <c r="K367" s="52"/>
      <c r="L367" s="52"/>
      <c r="M367" s="13"/>
      <c r="N367" s="2"/>
      <c r="O367" s="2"/>
      <c r="P367" s="2"/>
      <c r="Q367" s="2"/>
    </row>
    <row r="368" thickTop="1" thickBot="1" ht="25" customHeight="1">
      <c r="A368" s="10"/>
      <c r="B368" s="1"/>
      <c r="C368" s="60">
        <v>3</v>
      </c>
      <c r="D368" s="1"/>
      <c r="E368" s="60" t="s">
        <v>92</v>
      </c>
      <c r="F368" s="1"/>
      <c r="G368" s="61" t="s">
        <v>79</v>
      </c>
      <c r="H368" s="62">
        <f>J326+J332+J338+J344+J350+J356+J362</f>
        <v>0</v>
      </c>
      <c r="I368" s="61" t="s">
        <v>80</v>
      </c>
      <c r="J368" s="63">
        <f>(L368-H368)</f>
        <v>0</v>
      </c>
      <c r="K368" s="61" t="s">
        <v>81</v>
      </c>
      <c r="L368" s="64">
        <f>ROUND((J326+J332+J338+J344+J350+J356+J362)*1.21,2)</f>
        <v>0</v>
      </c>
      <c r="M368" s="13"/>
      <c r="N368" s="2"/>
      <c r="O368" s="2"/>
      <c r="P368" s="2"/>
      <c r="Q368" s="33">
        <f>0+Q326+Q332+Q338+Q344+Q350+Q356+Q362</f>
        <v>0</v>
      </c>
      <c r="R368" s="9">
        <f>0+R326+R332+R338+R344+R350+R356+R362</f>
        <v>0</v>
      </c>
      <c r="S368" s="65">
        <f>Q368*(1+J368)+R368</f>
        <v>0</v>
      </c>
    </row>
    <row r="369" thickTop="1" thickBot="1" ht="25" customHeight="1">
      <c r="A369" s="10"/>
      <c r="B369" s="66"/>
      <c r="C369" s="66"/>
      <c r="D369" s="66"/>
      <c r="E369" s="66"/>
      <c r="F369" s="66"/>
      <c r="G369" s="67" t="s">
        <v>82</v>
      </c>
      <c r="H369" s="68">
        <f>0+J326+J332+J338+J344+J350+J356+J362</f>
        <v>0</v>
      </c>
      <c r="I369" s="67" t="s">
        <v>83</v>
      </c>
      <c r="J369" s="69">
        <f>0+J368</f>
        <v>0</v>
      </c>
      <c r="K369" s="67" t="s">
        <v>84</v>
      </c>
      <c r="L369" s="70">
        <f>0+L368</f>
        <v>0</v>
      </c>
      <c r="M369" s="13"/>
      <c r="N369" s="2"/>
      <c r="O369" s="2"/>
      <c r="P369" s="2"/>
      <c r="Q369" s="2"/>
    </row>
    <row r="370" ht="40" customHeight="1">
      <c r="A370" s="10"/>
      <c r="B370" s="75" t="s">
        <v>337</v>
      </c>
      <c r="C370" s="1"/>
      <c r="D370" s="1"/>
      <c r="E370" s="1"/>
      <c r="F370" s="1"/>
      <c r="G370" s="1"/>
      <c r="H370" s="40"/>
      <c r="I370" s="1"/>
      <c r="J370" s="40"/>
      <c r="K370" s="1"/>
      <c r="L370" s="1"/>
      <c r="M370" s="13"/>
      <c r="N370" s="2"/>
      <c r="O370" s="2"/>
      <c r="P370" s="2"/>
      <c r="Q370" s="2"/>
    </row>
    <row r="371" ht="12.75">
      <c r="A371" s="10"/>
      <c r="B371" s="41">
        <v>55</v>
      </c>
      <c r="C371" s="42" t="s">
        <v>338</v>
      </c>
      <c r="D371" s="42" t="s">
        <v>7</v>
      </c>
      <c r="E371" s="42" t="s">
        <v>339</v>
      </c>
      <c r="F371" s="42" t="s">
        <v>7</v>
      </c>
      <c r="G371" s="43" t="s">
        <v>123</v>
      </c>
      <c r="H371" s="44">
        <v>32.399999999999999</v>
      </c>
      <c r="I371" s="45">
        <v>0</v>
      </c>
      <c r="J371" s="46">
        <f>ROUND(H371*I371,2)</f>
        <v>0</v>
      </c>
      <c r="K371" s="47">
        <v>0.20999999999999999</v>
      </c>
      <c r="L371" s="48">
        <f>ROUND(J371*1.21,2)</f>
        <v>0</v>
      </c>
      <c r="M371" s="13"/>
      <c r="N371" s="2"/>
      <c r="O371" s="2"/>
      <c r="P371" s="2"/>
      <c r="Q371" s="33">
        <f>IF(ISNUMBER(K371),IF(H371&gt;0,IF(I371&gt;0,J371,0),0),0)</f>
        <v>0</v>
      </c>
      <c r="R371" s="9">
        <f>IF(ISNUMBER(K371)=FALSE,J371,0)</f>
        <v>0</v>
      </c>
    </row>
    <row r="372" ht="12.75">
      <c r="A372" s="10"/>
      <c r="B372" s="49" t="s">
        <v>46</v>
      </c>
      <c r="C372" s="1"/>
      <c r="D372" s="1"/>
      <c r="E372" s="50" t="s">
        <v>340</v>
      </c>
      <c r="F372" s="1"/>
      <c r="G372" s="1"/>
      <c r="H372" s="40"/>
      <c r="I372" s="1"/>
      <c r="J372" s="40"/>
      <c r="K372" s="1"/>
      <c r="L372" s="1"/>
      <c r="M372" s="13"/>
      <c r="N372" s="2"/>
      <c r="O372" s="2"/>
      <c r="P372" s="2"/>
      <c r="Q372" s="2"/>
    </row>
    <row r="373" ht="12.75">
      <c r="A373" s="10"/>
      <c r="B373" s="49" t="s">
        <v>48</v>
      </c>
      <c r="C373" s="1"/>
      <c r="D373" s="1"/>
      <c r="E373" s="50" t="s">
        <v>341</v>
      </c>
      <c r="F373" s="1"/>
      <c r="G373" s="1"/>
      <c r="H373" s="40"/>
      <c r="I373" s="1"/>
      <c r="J373" s="40"/>
      <c r="K373" s="1"/>
      <c r="L373" s="1"/>
      <c r="M373" s="13"/>
      <c r="N373" s="2"/>
      <c r="O373" s="2"/>
      <c r="P373" s="2"/>
      <c r="Q373" s="2"/>
    </row>
    <row r="374" ht="12.75">
      <c r="A374" s="10"/>
      <c r="B374" s="49" t="s">
        <v>50</v>
      </c>
      <c r="C374" s="1"/>
      <c r="D374" s="1"/>
      <c r="E374" s="50" t="s">
        <v>329</v>
      </c>
      <c r="F374" s="1"/>
      <c r="G374" s="1"/>
      <c r="H374" s="40"/>
      <c r="I374" s="1"/>
      <c r="J374" s="40"/>
      <c r="K374" s="1"/>
      <c r="L374" s="1"/>
      <c r="M374" s="13"/>
      <c r="N374" s="2"/>
      <c r="O374" s="2"/>
      <c r="P374" s="2"/>
      <c r="Q374" s="2"/>
    </row>
    <row r="375" ht="12.75">
      <c r="A375" s="10"/>
      <c r="B375" s="49" t="s">
        <v>52</v>
      </c>
      <c r="C375" s="1"/>
      <c r="D375" s="1"/>
      <c r="E375" s="50" t="s">
        <v>53</v>
      </c>
      <c r="F375" s="1"/>
      <c r="G375" s="1"/>
      <c r="H375" s="40"/>
      <c r="I375" s="1"/>
      <c r="J375" s="40"/>
      <c r="K375" s="1"/>
      <c r="L375" s="1"/>
      <c r="M375" s="13"/>
      <c r="N375" s="2"/>
      <c r="O375" s="2"/>
      <c r="P375" s="2"/>
      <c r="Q375" s="2"/>
    </row>
    <row r="376" thickBot="1" ht="12.75">
      <c r="A376" s="10"/>
      <c r="B376" s="51" t="s">
        <v>54</v>
      </c>
      <c r="C376" s="52"/>
      <c r="D376" s="52"/>
      <c r="E376" s="53"/>
      <c r="F376" s="52"/>
      <c r="G376" s="52"/>
      <c r="H376" s="54"/>
      <c r="I376" s="52"/>
      <c r="J376" s="54"/>
      <c r="K376" s="52"/>
      <c r="L376" s="52"/>
      <c r="M376" s="13"/>
      <c r="N376" s="2"/>
      <c r="O376" s="2"/>
      <c r="P376" s="2"/>
      <c r="Q376" s="2"/>
    </row>
    <row r="377" thickTop="1" ht="12.75">
      <c r="A377" s="10"/>
      <c r="B377" s="41">
        <v>56</v>
      </c>
      <c r="C377" s="42" t="s">
        <v>342</v>
      </c>
      <c r="D377" s="42" t="s">
        <v>7</v>
      </c>
      <c r="E377" s="42" t="s">
        <v>343</v>
      </c>
      <c r="F377" s="42" t="s">
        <v>7</v>
      </c>
      <c r="G377" s="43" t="s">
        <v>102</v>
      </c>
      <c r="H377" s="55">
        <v>3.8149999999999999</v>
      </c>
      <c r="I377" s="56">
        <v>0</v>
      </c>
      <c r="J377" s="57">
        <f>ROUND(H377*I377,2)</f>
        <v>0</v>
      </c>
      <c r="K377" s="58">
        <v>0.20999999999999999</v>
      </c>
      <c r="L377" s="59">
        <f>ROUND(J377*1.21,2)</f>
        <v>0</v>
      </c>
      <c r="M377" s="13"/>
      <c r="N377" s="2"/>
      <c r="O377" s="2"/>
      <c r="P377" s="2"/>
      <c r="Q377" s="33">
        <f>IF(ISNUMBER(K377),IF(H377&gt;0,IF(I377&gt;0,J377,0),0),0)</f>
        <v>0</v>
      </c>
      <c r="R377" s="9">
        <f>IF(ISNUMBER(K377)=FALSE,J377,0)</f>
        <v>0</v>
      </c>
    </row>
    <row r="378" ht="12.75">
      <c r="A378" s="10"/>
      <c r="B378" s="49" t="s">
        <v>46</v>
      </c>
      <c r="C378" s="1"/>
      <c r="D378" s="1"/>
      <c r="E378" s="50" t="s">
        <v>314</v>
      </c>
      <c r="F378" s="1"/>
      <c r="G378" s="1"/>
      <c r="H378" s="40"/>
      <c r="I378" s="1"/>
      <c r="J378" s="40"/>
      <c r="K378" s="1"/>
      <c r="L378" s="1"/>
      <c r="M378" s="13"/>
      <c r="N378" s="2"/>
      <c r="O378" s="2"/>
      <c r="P378" s="2"/>
      <c r="Q378" s="2"/>
    </row>
    <row r="379" ht="12.75">
      <c r="A379" s="10"/>
      <c r="B379" s="49" t="s">
        <v>48</v>
      </c>
      <c r="C379" s="1"/>
      <c r="D379" s="1"/>
      <c r="E379" s="50" t="s">
        <v>344</v>
      </c>
      <c r="F379" s="1"/>
      <c r="G379" s="1"/>
      <c r="H379" s="40"/>
      <c r="I379" s="1"/>
      <c r="J379" s="40"/>
      <c r="K379" s="1"/>
      <c r="L379" s="1"/>
      <c r="M379" s="13"/>
      <c r="N379" s="2"/>
      <c r="O379" s="2"/>
      <c r="P379" s="2"/>
      <c r="Q379" s="2"/>
    </row>
    <row r="380" ht="12.75">
      <c r="A380" s="10"/>
      <c r="B380" s="49" t="s">
        <v>50</v>
      </c>
      <c r="C380" s="1"/>
      <c r="D380" s="1"/>
      <c r="E380" s="50" t="s">
        <v>345</v>
      </c>
      <c r="F380" s="1"/>
      <c r="G380" s="1"/>
      <c r="H380" s="40"/>
      <c r="I380" s="1"/>
      <c r="J380" s="40"/>
      <c r="K380" s="1"/>
      <c r="L380" s="1"/>
      <c r="M380" s="13"/>
      <c r="N380" s="2"/>
      <c r="O380" s="2"/>
      <c r="P380" s="2"/>
      <c r="Q380" s="2"/>
    </row>
    <row r="381" ht="12.75">
      <c r="A381" s="10"/>
      <c r="B381" s="49" t="s">
        <v>52</v>
      </c>
      <c r="C381" s="1"/>
      <c r="D381" s="1"/>
      <c r="E381" s="50" t="s">
        <v>53</v>
      </c>
      <c r="F381" s="1"/>
      <c r="G381" s="1"/>
      <c r="H381" s="40"/>
      <c r="I381" s="1"/>
      <c r="J381" s="40"/>
      <c r="K381" s="1"/>
      <c r="L381" s="1"/>
      <c r="M381" s="13"/>
      <c r="N381" s="2"/>
      <c r="O381" s="2"/>
      <c r="P381" s="2"/>
      <c r="Q381" s="2"/>
    </row>
    <row r="382" thickBot="1" ht="12.75">
      <c r="A382" s="10"/>
      <c r="B382" s="51" t="s">
        <v>54</v>
      </c>
      <c r="C382" s="52"/>
      <c r="D382" s="52"/>
      <c r="E382" s="53"/>
      <c r="F382" s="52"/>
      <c r="G382" s="52"/>
      <c r="H382" s="54"/>
      <c r="I382" s="52"/>
      <c r="J382" s="54"/>
      <c r="K382" s="52"/>
      <c r="L382" s="52"/>
      <c r="M382" s="13"/>
      <c r="N382" s="2"/>
      <c r="O382" s="2"/>
      <c r="P382" s="2"/>
      <c r="Q382" s="2"/>
    </row>
    <row r="383" thickTop="1" ht="12.75">
      <c r="A383" s="10"/>
      <c r="B383" s="41">
        <v>57</v>
      </c>
      <c r="C383" s="42" t="s">
        <v>346</v>
      </c>
      <c r="D383" s="42" t="s">
        <v>7</v>
      </c>
      <c r="E383" s="42" t="s">
        <v>347</v>
      </c>
      <c r="F383" s="42" t="s">
        <v>7</v>
      </c>
      <c r="G383" s="43" t="s">
        <v>102</v>
      </c>
      <c r="H383" s="55">
        <v>2.5430000000000001</v>
      </c>
      <c r="I383" s="56">
        <v>0</v>
      </c>
      <c r="J383" s="57">
        <f>ROUND(H383*I383,2)</f>
        <v>0</v>
      </c>
      <c r="K383" s="58">
        <v>0.20999999999999999</v>
      </c>
      <c r="L383" s="59">
        <f>ROUND(J383*1.21,2)</f>
        <v>0</v>
      </c>
      <c r="M383" s="13"/>
      <c r="N383" s="2"/>
      <c r="O383" s="2"/>
      <c r="P383" s="2"/>
      <c r="Q383" s="33">
        <f>IF(ISNUMBER(K383),IF(H383&gt;0,IF(I383&gt;0,J383,0),0),0)</f>
        <v>0</v>
      </c>
      <c r="R383" s="9">
        <f>IF(ISNUMBER(K383)=FALSE,J383,0)</f>
        <v>0</v>
      </c>
    </row>
    <row r="384" ht="12.75">
      <c r="A384" s="10"/>
      <c r="B384" s="49" t="s">
        <v>46</v>
      </c>
      <c r="C384" s="1"/>
      <c r="D384" s="1"/>
      <c r="E384" s="50" t="s">
        <v>7</v>
      </c>
      <c r="F384" s="1"/>
      <c r="G384" s="1"/>
      <c r="H384" s="40"/>
      <c r="I384" s="1"/>
      <c r="J384" s="40"/>
      <c r="K384" s="1"/>
      <c r="L384" s="1"/>
      <c r="M384" s="13"/>
      <c r="N384" s="2"/>
      <c r="O384" s="2"/>
      <c r="P384" s="2"/>
      <c r="Q384" s="2"/>
    </row>
    <row r="385" ht="12.75">
      <c r="A385" s="10"/>
      <c r="B385" s="49" t="s">
        <v>48</v>
      </c>
      <c r="C385" s="1"/>
      <c r="D385" s="1"/>
      <c r="E385" s="50" t="s">
        <v>348</v>
      </c>
      <c r="F385" s="1"/>
      <c r="G385" s="1"/>
      <c r="H385" s="40"/>
      <c r="I385" s="1"/>
      <c r="J385" s="40"/>
      <c r="K385" s="1"/>
      <c r="L385" s="1"/>
      <c r="M385" s="13"/>
      <c r="N385" s="2"/>
      <c r="O385" s="2"/>
      <c r="P385" s="2"/>
      <c r="Q385" s="2"/>
    </row>
    <row r="386" ht="12.75">
      <c r="A386" s="10"/>
      <c r="B386" s="49" t="s">
        <v>50</v>
      </c>
      <c r="C386" s="1"/>
      <c r="D386" s="1"/>
      <c r="E386" s="50" t="s">
        <v>345</v>
      </c>
      <c r="F386" s="1"/>
      <c r="G386" s="1"/>
      <c r="H386" s="40"/>
      <c r="I386" s="1"/>
      <c r="J386" s="40"/>
      <c r="K386" s="1"/>
      <c r="L386" s="1"/>
      <c r="M386" s="13"/>
      <c r="N386" s="2"/>
      <c r="O386" s="2"/>
      <c r="P386" s="2"/>
      <c r="Q386" s="2"/>
    </row>
    <row r="387" ht="12.75">
      <c r="A387" s="10"/>
      <c r="B387" s="49" t="s">
        <v>52</v>
      </c>
      <c r="C387" s="1"/>
      <c r="D387" s="1"/>
      <c r="E387" s="50" t="s">
        <v>53</v>
      </c>
      <c r="F387" s="1"/>
      <c r="G387" s="1"/>
      <c r="H387" s="40"/>
      <c r="I387" s="1"/>
      <c r="J387" s="40"/>
      <c r="K387" s="1"/>
      <c r="L387" s="1"/>
      <c r="M387" s="13"/>
      <c r="N387" s="2"/>
      <c r="O387" s="2"/>
      <c r="P387" s="2"/>
      <c r="Q387" s="2"/>
    </row>
    <row r="388" thickBot="1" ht="12.75">
      <c r="A388" s="10"/>
      <c r="B388" s="51" t="s">
        <v>54</v>
      </c>
      <c r="C388" s="52"/>
      <c r="D388" s="52"/>
      <c r="E388" s="53"/>
      <c r="F388" s="52"/>
      <c r="G388" s="52"/>
      <c r="H388" s="54"/>
      <c r="I388" s="52"/>
      <c r="J388" s="54"/>
      <c r="K388" s="52"/>
      <c r="L388" s="52"/>
      <c r="M388" s="13"/>
      <c r="N388" s="2"/>
      <c r="O388" s="2"/>
      <c r="P388" s="2"/>
      <c r="Q388" s="2"/>
    </row>
    <row r="389" thickTop="1" ht="12.75">
      <c r="A389" s="10"/>
      <c r="B389" s="41">
        <v>58</v>
      </c>
      <c r="C389" s="42" t="s">
        <v>349</v>
      </c>
      <c r="D389" s="42" t="s">
        <v>7</v>
      </c>
      <c r="E389" s="42" t="s">
        <v>350</v>
      </c>
      <c r="F389" s="42" t="s">
        <v>7</v>
      </c>
      <c r="G389" s="43" t="s">
        <v>123</v>
      </c>
      <c r="H389" s="55">
        <v>15.92</v>
      </c>
      <c r="I389" s="56">
        <v>0</v>
      </c>
      <c r="J389" s="57">
        <f>ROUND(H389*I389,2)</f>
        <v>0</v>
      </c>
      <c r="K389" s="58">
        <v>0.20999999999999999</v>
      </c>
      <c r="L389" s="59">
        <f>ROUND(J389*1.21,2)</f>
        <v>0</v>
      </c>
      <c r="M389" s="13"/>
      <c r="N389" s="2"/>
      <c r="O389" s="2"/>
      <c r="P389" s="2"/>
      <c r="Q389" s="33">
        <f>IF(ISNUMBER(K389),IF(H389&gt;0,IF(I389&gt;0,J389,0),0),0)</f>
        <v>0</v>
      </c>
      <c r="R389" s="9">
        <f>IF(ISNUMBER(K389)=FALSE,J389,0)</f>
        <v>0</v>
      </c>
    </row>
    <row r="390" ht="12.75">
      <c r="A390" s="10"/>
      <c r="B390" s="49" t="s">
        <v>46</v>
      </c>
      <c r="C390" s="1"/>
      <c r="D390" s="1"/>
      <c r="E390" s="50" t="s">
        <v>351</v>
      </c>
      <c r="F390" s="1"/>
      <c r="G390" s="1"/>
      <c r="H390" s="40"/>
      <c r="I390" s="1"/>
      <c r="J390" s="40"/>
      <c r="K390" s="1"/>
      <c r="L390" s="1"/>
      <c r="M390" s="13"/>
      <c r="N390" s="2"/>
      <c r="O390" s="2"/>
      <c r="P390" s="2"/>
      <c r="Q390" s="2"/>
    </row>
    <row r="391" ht="12.75">
      <c r="A391" s="10"/>
      <c r="B391" s="49" t="s">
        <v>48</v>
      </c>
      <c r="C391" s="1"/>
      <c r="D391" s="1"/>
      <c r="E391" s="50" t="s">
        <v>352</v>
      </c>
      <c r="F391" s="1"/>
      <c r="G391" s="1"/>
      <c r="H391" s="40"/>
      <c r="I391" s="1"/>
      <c r="J391" s="40"/>
      <c r="K391" s="1"/>
      <c r="L391" s="1"/>
      <c r="M391" s="13"/>
      <c r="N391" s="2"/>
      <c r="O391" s="2"/>
      <c r="P391" s="2"/>
      <c r="Q391" s="2"/>
    </row>
    <row r="392" ht="12.75">
      <c r="A392" s="10"/>
      <c r="B392" s="49" t="s">
        <v>50</v>
      </c>
      <c r="C392" s="1"/>
      <c r="D392" s="1"/>
      <c r="E392" s="50" t="s">
        <v>329</v>
      </c>
      <c r="F392" s="1"/>
      <c r="G392" s="1"/>
      <c r="H392" s="40"/>
      <c r="I392" s="1"/>
      <c r="J392" s="40"/>
      <c r="K392" s="1"/>
      <c r="L392" s="1"/>
      <c r="M392" s="13"/>
      <c r="N392" s="2"/>
      <c r="O392" s="2"/>
      <c r="P392" s="2"/>
      <c r="Q392" s="2"/>
    </row>
    <row r="393" ht="12.75">
      <c r="A393" s="10"/>
      <c r="B393" s="49" t="s">
        <v>52</v>
      </c>
      <c r="C393" s="1"/>
      <c r="D393" s="1"/>
      <c r="E393" s="50" t="s">
        <v>53</v>
      </c>
      <c r="F393" s="1"/>
      <c r="G393" s="1"/>
      <c r="H393" s="40"/>
      <c r="I393" s="1"/>
      <c r="J393" s="40"/>
      <c r="K393" s="1"/>
      <c r="L393" s="1"/>
      <c r="M393" s="13"/>
      <c r="N393" s="2"/>
      <c r="O393" s="2"/>
      <c r="P393" s="2"/>
      <c r="Q393" s="2"/>
    </row>
    <row r="394" thickBot="1" ht="12.75">
      <c r="A394" s="10"/>
      <c r="B394" s="51" t="s">
        <v>54</v>
      </c>
      <c r="C394" s="52"/>
      <c r="D394" s="52"/>
      <c r="E394" s="53"/>
      <c r="F394" s="52"/>
      <c r="G394" s="52"/>
      <c r="H394" s="54"/>
      <c r="I394" s="52"/>
      <c r="J394" s="54"/>
      <c r="K394" s="52"/>
      <c r="L394" s="52"/>
      <c r="M394" s="13"/>
      <c r="N394" s="2"/>
      <c r="O394" s="2"/>
      <c r="P394" s="2"/>
      <c r="Q394" s="2"/>
    </row>
    <row r="395" thickTop="1" ht="12.75">
      <c r="A395" s="10"/>
      <c r="B395" s="41">
        <v>59</v>
      </c>
      <c r="C395" s="42" t="s">
        <v>353</v>
      </c>
      <c r="D395" s="42" t="s">
        <v>7</v>
      </c>
      <c r="E395" s="42" t="s">
        <v>354</v>
      </c>
      <c r="F395" s="42" t="s">
        <v>7</v>
      </c>
      <c r="G395" s="43" t="s">
        <v>123</v>
      </c>
      <c r="H395" s="55">
        <v>2.7000000000000002</v>
      </c>
      <c r="I395" s="56">
        <v>0</v>
      </c>
      <c r="J395" s="57">
        <f>ROUND(H395*I395,2)</f>
        <v>0</v>
      </c>
      <c r="K395" s="58">
        <v>0.20999999999999999</v>
      </c>
      <c r="L395" s="59">
        <f>ROUND(J395*1.21,2)</f>
        <v>0</v>
      </c>
      <c r="M395" s="13"/>
      <c r="N395" s="2"/>
      <c r="O395" s="2"/>
      <c r="P395" s="2"/>
      <c r="Q395" s="33">
        <f>IF(ISNUMBER(K395),IF(H395&gt;0,IF(I395&gt;0,J395,0),0),0)</f>
        <v>0</v>
      </c>
      <c r="R395" s="9">
        <f>IF(ISNUMBER(K395)=FALSE,J395,0)</f>
        <v>0</v>
      </c>
    </row>
    <row r="396" ht="12.75">
      <c r="A396" s="10"/>
      <c r="B396" s="49" t="s">
        <v>46</v>
      </c>
      <c r="C396" s="1"/>
      <c r="D396" s="1"/>
      <c r="E396" s="50" t="s">
        <v>355</v>
      </c>
      <c r="F396" s="1"/>
      <c r="G396" s="1"/>
      <c r="H396" s="40"/>
      <c r="I396" s="1"/>
      <c r="J396" s="40"/>
      <c r="K396" s="1"/>
      <c r="L396" s="1"/>
      <c r="M396" s="13"/>
      <c r="N396" s="2"/>
      <c r="O396" s="2"/>
      <c r="P396" s="2"/>
      <c r="Q396" s="2"/>
    </row>
    <row r="397" ht="12.75">
      <c r="A397" s="10"/>
      <c r="B397" s="49" t="s">
        <v>48</v>
      </c>
      <c r="C397" s="1"/>
      <c r="D397" s="1"/>
      <c r="E397" s="50" t="s">
        <v>356</v>
      </c>
      <c r="F397" s="1"/>
      <c r="G397" s="1"/>
      <c r="H397" s="40"/>
      <c r="I397" s="1"/>
      <c r="J397" s="40"/>
      <c r="K397" s="1"/>
      <c r="L397" s="1"/>
      <c r="M397" s="13"/>
      <c r="N397" s="2"/>
      <c r="O397" s="2"/>
      <c r="P397" s="2"/>
      <c r="Q397" s="2"/>
    </row>
    <row r="398" ht="12.75">
      <c r="A398" s="10"/>
      <c r="B398" s="49" t="s">
        <v>50</v>
      </c>
      <c r="C398" s="1"/>
      <c r="D398" s="1"/>
      <c r="E398" s="50" t="s">
        <v>329</v>
      </c>
      <c r="F398" s="1"/>
      <c r="G398" s="1"/>
      <c r="H398" s="40"/>
      <c r="I398" s="1"/>
      <c r="J398" s="40"/>
      <c r="K398" s="1"/>
      <c r="L398" s="1"/>
      <c r="M398" s="13"/>
      <c r="N398" s="2"/>
      <c r="O398" s="2"/>
      <c r="P398" s="2"/>
      <c r="Q398" s="2"/>
    </row>
    <row r="399" ht="12.75">
      <c r="A399" s="10"/>
      <c r="B399" s="49" t="s">
        <v>52</v>
      </c>
      <c r="C399" s="1"/>
      <c r="D399" s="1"/>
      <c r="E399" s="50" t="s">
        <v>53</v>
      </c>
      <c r="F399" s="1"/>
      <c r="G399" s="1"/>
      <c r="H399" s="40"/>
      <c r="I399" s="1"/>
      <c r="J399" s="40"/>
      <c r="K399" s="1"/>
      <c r="L399" s="1"/>
      <c r="M399" s="13"/>
      <c r="N399" s="2"/>
      <c r="O399" s="2"/>
      <c r="P399" s="2"/>
      <c r="Q399" s="2"/>
    </row>
    <row r="400" thickBot="1" ht="12.75">
      <c r="A400" s="10"/>
      <c r="B400" s="51" t="s">
        <v>54</v>
      </c>
      <c r="C400" s="52"/>
      <c r="D400" s="52"/>
      <c r="E400" s="53"/>
      <c r="F400" s="52"/>
      <c r="G400" s="52"/>
      <c r="H400" s="54"/>
      <c r="I400" s="52"/>
      <c r="J400" s="54"/>
      <c r="K400" s="52"/>
      <c r="L400" s="52"/>
      <c r="M400" s="13"/>
      <c r="N400" s="2"/>
      <c r="O400" s="2"/>
      <c r="P400" s="2"/>
      <c r="Q400" s="2"/>
    </row>
    <row r="401" thickTop="1" ht="12.75">
      <c r="A401" s="10"/>
      <c r="B401" s="41">
        <v>60</v>
      </c>
      <c r="C401" s="42" t="s">
        <v>357</v>
      </c>
      <c r="D401" s="42" t="s">
        <v>7</v>
      </c>
      <c r="E401" s="42" t="s">
        <v>358</v>
      </c>
      <c r="F401" s="42" t="s">
        <v>7</v>
      </c>
      <c r="G401" s="43" t="s">
        <v>123</v>
      </c>
      <c r="H401" s="55">
        <v>56.25</v>
      </c>
      <c r="I401" s="56">
        <v>0</v>
      </c>
      <c r="J401" s="57">
        <f>ROUND(H401*I401,2)</f>
        <v>0</v>
      </c>
      <c r="K401" s="58">
        <v>0.20999999999999999</v>
      </c>
      <c r="L401" s="59">
        <f>ROUND(J401*1.21,2)</f>
        <v>0</v>
      </c>
      <c r="M401" s="13"/>
      <c r="N401" s="2"/>
      <c r="O401" s="2"/>
      <c r="P401" s="2"/>
      <c r="Q401" s="33">
        <f>IF(ISNUMBER(K401),IF(H401&gt;0,IF(I401&gt;0,J401,0),0),0)</f>
        <v>0</v>
      </c>
      <c r="R401" s="9">
        <f>IF(ISNUMBER(K401)=FALSE,J401,0)</f>
        <v>0</v>
      </c>
    </row>
    <row r="402" ht="12.75">
      <c r="A402" s="10"/>
      <c r="B402" s="49" t="s">
        <v>46</v>
      </c>
      <c r="C402" s="1"/>
      <c r="D402" s="1"/>
      <c r="E402" s="50" t="s">
        <v>359</v>
      </c>
      <c r="F402" s="1"/>
      <c r="G402" s="1"/>
      <c r="H402" s="40"/>
      <c r="I402" s="1"/>
      <c r="J402" s="40"/>
      <c r="K402" s="1"/>
      <c r="L402" s="1"/>
      <c r="M402" s="13"/>
      <c r="N402" s="2"/>
      <c r="O402" s="2"/>
      <c r="P402" s="2"/>
      <c r="Q402" s="2"/>
    </row>
    <row r="403" ht="12.75">
      <c r="A403" s="10"/>
      <c r="B403" s="49" t="s">
        <v>48</v>
      </c>
      <c r="C403" s="1"/>
      <c r="D403" s="1"/>
      <c r="E403" s="50" t="s">
        <v>360</v>
      </c>
      <c r="F403" s="1"/>
      <c r="G403" s="1"/>
      <c r="H403" s="40"/>
      <c r="I403" s="1"/>
      <c r="J403" s="40"/>
      <c r="K403" s="1"/>
      <c r="L403" s="1"/>
      <c r="M403" s="13"/>
      <c r="N403" s="2"/>
      <c r="O403" s="2"/>
      <c r="P403" s="2"/>
      <c r="Q403" s="2"/>
    </row>
    <row r="404" ht="12.75">
      <c r="A404" s="10"/>
      <c r="B404" s="49" t="s">
        <v>50</v>
      </c>
      <c r="C404" s="1"/>
      <c r="D404" s="1"/>
      <c r="E404" s="50" t="s">
        <v>361</v>
      </c>
      <c r="F404" s="1"/>
      <c r="G404" s="1"/>
      <c r="H404" s="40"/>
      <c r="I404" s="1"/>
      <c r="J404" s="40"/>
      <c r="K404" s="1"/>
      <c r="L404" s="1"/>
      <c r="M404" s="13"/>
      <c r="N404" s="2"/>
      <c r="O404" s="2"/>
      <c r="P404" s="2"/>
      <c r="Q404" s="2"/>
    </row>
    <row r="405" ht="12.75">
      <c r="A405" s="10"/>
      <c r="B405" s="49" t="s">
        <v>52</v>
      </c>
      <c r="C405" s="1"/>
      <c r="D405" s="1"/>
      <c r="E405" s="50" t="s">
        <v>53</v>
      </c>
      <c r="F405" s="1"/>
      <c r="G405" s="1"/>
      <c r="H405" s="40"/>
      <c r="I405" s="1"/>
      <c r="J405" s="40"/>
      <c r="K405" s="1"/>
      <c r="L405" s="1"/>
      <c r="M405" s="13"/>
      <c r="N405" s="2"/>
      <c r="O405" s="2"/>
      <c r="P405" s="2"/>
      <c r="Q405" s="2"/>
    </row>
    <row r="406" thickBot="1" ht="12.75">
      <c r="A406" s="10"/>
      <c r="B406" s="51" t="s">
        <v>54</v>
      </c>
      <c r="C406" s="52"/>
      <c r="D406" s="52"/>
      <c r="E406" s="53"/>
      <c r="F406" s="52"/>
      <c r="G406" s="52"/>
      <c r="H406" s="54"/>
      <c r="I406" s="52"/>
      <c r="J406" s="54"/>
      <c r="K406" s="52"/>
      <c r="L406" s="52"/>
      <c r="M406" s="13"/>
      <c r="N406" s="2"/>
      <c r="O406" s="2"/>
      <c r="P406" s="2"/>
      <c r="Q406" s="2"/>
    </row>
    <row r="407" thickTop="1" ht="12.75">
      <c r="A407" s="10"/>
      <c r="B407" s="41">
        <v>61</v>
      </c>
      <c r="C407" s="42" t="s">
        <v>362</v>
      </c>
      <c r="D407" s="42" t="s">
        <v>7</v>
      </c>
      <c r="E407" s="42" t="s">
        <v>363</v>
      </c>
      <c r="F407" s="42" t="s">
        <v>7</v>
      </c>
      <c r="G407" s="43" t="s">
        <v>123</v>
      </c>
      <c r="H407" s="55">
        <v>2.544</v>
      </c>
      <c r="I407" s="56">
        <v>0</v>
      </c>
      <c r="J407" s="57">
        <f>ROUND(H407*I407,2)</f>
        <v>0</v>
      </c>
      <c r="K407" s="58">
        <v>0.20999999999999999</v>
      </c>
      <c r="L407" s="59">
        <f>ROUND(J407*1.21,2)</f>
        <v>0</v>
      </c>
      <c r="M407" s="13"/>
      <c r="N407" s="2"/>
      <c r="O407" s="2"/>
      <c r="P407" s="2"/>
      <c r="Q407" s="33">
        <f>IF(ISNUMBER(K407),IF(H407&gt;0,IF(I407&gt;0,J407,0),0),0)</f>
        <v>0</v>
      </c>
      <c r="R407" s="9">
        <f>IF(ISNUMBER(K407)=FALSE,J407,0)</f>
        <v>0</v>
      </c>
    </row>
    <row r="408" ht="12.75">
      <c r="A408" s="10"/>
      <c r="B408" s="49" t="s">
        <v>46</v>
      </c>
      <c r="C408" s="1"/>
      <c r="D408" s="1"/>
      <c r="E408" s="50" t="s">
        <v>364</v>
      </c>
      <c r="F408" s="1"/>
      <c r="G408" s="1"/>
      <c r="H408" s="40"/>
      <c r="I408" s="1"/>
      <c r="J408" s="40"/>
      <c r="K408" s="1"/>
      <c r="L408" s="1"/>
      <c r="M408" s="13"/>
      <c r="N408" s="2"/>
      <c r="O408" s="2"/>
      <c r="P408" s="2"/>
      <c r="Q408" s="2"/>
    </row>
    <row r="409" ht="12.75">
      <c r="A409" s="10"/>
      <c r="B409" s="49" t="s">
        <v>48</v>
      </c>
      <c r="C409" s="1"/>
      <c r="D409" s="1"/>
      <c r="E409" s="50" t="s">
        <v>365</v>
      </c>
      <c r="F409" s="1"/>
      <c r="G409" s="1"/>
      <c r="H409" s="40"/>
      <c r="I409" s="1"/>
      <c r="J409" s="40"/>
      <c r="K409" s="1"/>
      <c r="L409" s="1"/>
      <c r="M409" s="13"/>
      <c r="N409" s="2"/>
      <c r="O409" s="2"/>
      <c r="P409" s="2"/>
      <c r="Q409" s="2"/>
    </row>
    <row r="410" ht="12.75">
      <c r="A410" s="10"/>
      <c r="B410" s="49" t="s">
        <v>50</v>
      </c>
      <c r="C410" s="1"/>
      <c r="D410" s="1"/>
      <c r="E410" s="50" t="s">
        <v>366</v>
      </c>
      <c r="F410" s="1"/>
      <c r="G410" s="1"/>
      <c r="H410" s="40"/>
      <c r="I410" s="1"/>
      <c r="J410" s="40"/>
      <c r="K410" s="1"/>
      <c r="L410" s="1"/>
      <c r="M410" s="13"/>
      <c r="N410" s="2"/>
      <c r="O410" s="2"/>
      <c r="P410" s="2"/>
      <c r="Q410" s="2"/>
    </row>
    <row r="411" ht="12.75">
      <c r="A411" s="10"/>
      <c r="B411" s="49" t="s">
        <v>52</v>
      </c>
      <c r="C411" s="1"/>
      <c r="D411" s="1"/>
      <c r="E411" s="50" t="s">
        <v>53</v>
      </c>
      <c r="F411" s="1"/>
      <c r="G411" s="1"/>
      <c r="H411" s="40"/>
      <c r="I411" s="1"/>
      <c r="J411" s="40"/>
      <c r="K411" s="1"/>
      <c r="L411" s="1"/>
      <c r="M411" s="13"/>
      <c r="N411" s="2"/>
      <c r="O411" s="2"/>
      <c r="P411" s="2"/>
      <c r="Q411" s="2"/>
    </row>
    <row r="412" thickBot="1" ht="12.75">
      <c r="A412" s="10"/>
      <c r="B412" s="51" t="s">
        <v>54</v>
      </c>
      <c r="C412" s="52"/>
      <c r="D412" s="52"/>
      <c r="E412" s="53"/>
      <c r="F412" s="52"/>
      <c r="G412" s="52"/>
      <c r="H412" s="54"/>
      <c r="I412" s="52"/>
      <c r="J412" s="54"/>
      <c r="K412" s="52"/>
      <c r="L412" s="52"/>
      <c r="M412" s="13"/>
      <c r="N412" s="2"/>
      <c r="O412" s="2"/>
      <c r="P412" s="2"/>
      <c r="Q412" s="2"/>
    </row>
    <row r="413" thickTop="1" ht="12.75">
      <c r="A413" s="10"/>
      <c r="B413" s="41">
        <v>62</v>
      </c>
      <c r="C413" s="42" t="s">
        <v>367</v>
      </c>
      <c r="D413" s="42" t="s">
        <v>7</v>
      </c>
      <c r="E413" s="42" t="s">
        <v>368</v>
      </c>
      <c r="F413" s="42" t="s">
        <v>7</v>
      </c>
      <c r="G413" s="43" t="s">
        <v>123</v>
      </c>
      <c r="H413" s="55">
        <v>3.6000000000000001</v>
      </c>
      <c r="I413" s="56">
        <v>0</v>
      </c>
      <c r="J413" s="57">
        <f>ROUND(H413*I413,2)</f>
        <v>0</v>
      </c>
      <c r="K413" s="58">
        <v>0.20999999999999999</v>
      </c>
      <c r="L413" s="59">
        <f>ROUND(J413*1.21,2)</f>
        <v>0</v>
      </c>
      <c r="M413" s="13"/>
      <c r="N413" s="2"/>
      <c r="O413" s="2"/>
      <c r="P413" s="2"/>
      <c r="Q413" s="33">
        <f>IF(ISNUMBER(K413),IF(H413&gt;0,IF(I413&gt;0,J413,0),0),0)</f>
        <v>0</v>
      </c>
      <c r="R413" s="9">
        <f>IF(ISNUMBER(K413)=FALSE,J413,0)</f>
        <v>0</v>
      </c>
    </row>
    <row r="414" ht="12.75">
      <c r="A414" s="10"/>
      <c r="B414" s="49" t="s">
        <v>46</v>
      </c>
      <c r="C414" s="1"/>
      <c r="D414" s="1"/>
      <c r="E414" s="50" t="s">
        <v>369</v>
      </c>
      <c r="F414" s="1"/>
      <c r="G414" s="1"/>
      <c r="H414" s="40"/>
      <c r="I414" s="1"/>
      <c r="J414" s="40"/>
      <c r="K414" s="1"/>
      <c r="L414" s="1"/>
      <c r="M414" s="13"/>
      <c r="N414" s="2"/>
      <c r="O414" s="2"/>
      <c r="P414" s="2"/>
      <c r="Q414" s="2"/>
    </row>
    <row r="415" ht="12.75">
      <c r="A415" s="10"/>
      <c r="B415" s="49" t="s">
        <v>48</v>
      </c>
      <c r="C415" s="1"/>
      <c r="D415" s="1"/>
      <c r="E415" s="50" t="s">
        <v>370</v>
      </c>
      <c r="F415" s="1"/>
      <c r="G415" s="1"/>
      <c r="H415" s="40"/>
      <c r="I415" s="1"/>
      <c r="J415" s="40"/>
      <c r="K415" s="1"/>
      <c r="L415" s="1"/>
      <c r="M415" s="13"/>
      <c r="N415" s="2"/>
      <c r="O415" s="2"/>
      <c r="P415" s="2"/>
      <c r="Q415" s="2"/>
    </row>
    <row r="416" ht="12.75">
      <c r="A416" s="10"/>
      <c r="B416" s="49" t="s">
        <v>50</v>
      </c>
      <c r="C416" s="1"/>
      <c r="D416" s="1"/>
      <c r="E416" s="50" t="s">
        <v>371</v>
      </c>
      <c r="F416" s="1"/>
      <c r="G416" s="1"/>
      <c r="H416" s="40"/>
      <c r="I416" s="1"/>
      <c r="J416" s="40"/>
      <c r="K416" s="1"/>
      <c r="L416" s="1"/>
      <c r="M416" s="13"/>
      <c r="N416" s="2"/>
      <c r="O416" s="2"/>
      <c r="P416" s="2"/>
      <c r="Q416" s="2"/>
    </row>
    <row r="417" ht="12.75">
      <c r="A417" s="10"/>
      <c r="B417" s="49" t="s">
        <v>52</v>
      </c>
      <c r="C417" s="1"/>
      <c r="D417" s="1"/>
      <c r="E417" s="50" t="s">
        <v>53</v>
      </c>
      <c r="F417" s="1"/>
      <c r="G417" s="1"/>
      <c r="H417" s="40"/>
      <c r="I417" s="1"/>
      <c r="J417" s="40"/>
      <c r="K417" s="1"/>
      <c r="L417" s="1"/>
      <c r="M417" s="13"/>
      <c r="N417" s="2"/>
      <c r="O417" s="2"/>
      <c r="P417" s="2"/>
      <c r="Q417" s="2"/>
    </row>
    <row r="418" thickBot="1" ht="12.75">
      <c r="A418" s="10"/>
      <c r="B418" s="51" t="s">
        <v>54</v>
      </c>
      <c r="C418" s="52"/>
      <c r="D418" s="52"/>
      <c r="E418" s="53"/>
      <c r="F418" s="52"/>
      <c r="G418" s="52"/>
      <c r="H418" s="54"/>
      <c r="I418" s="52"/>
      <c r="J418" s="54"/>
      <c r="K418" s="52"/>
      <c r="L418" s="52"/>
      <c r="M418" s="13"/>
      <c r="N418" s="2"/>
      <c r="O418" s="2"/>
      <c r="P418" s="2"/>
      <c r="Q418" s="2"/>
    </row>
    <row r="419" thickTop="1" ht="12.75">
      <c r="A419" s="10"/>
      <c r="B419" s="41">
        <v>63</v>
      </c>
      <c r="C419" s="42" t="s">
        <v>372</v>
      </c>
      <c r="D419" s="42" t="s">
        <v>7</v>
      </c>
      <c r="E419" s="42" t="s">
        <v>373</v>
      </c>
      <c r="F419" s="42" t="s">
        <v>7</v>
      </c>
      <c r="G419" s="43" t="s">
        <v>123</v>
      </c>
      <c r="H419" s="55">
        <v>7.3840000000000003</v>
      </c>
      <c r="I419" s="56">
        <v>0</v>
      </c>
      <c r="J419" s="57">
        <f>ROUND(H419*I419,2)</f>
        <v>0</v>
      </c>
      <c r="K419" s="58">
        <v>0.20999999999999999</v>
      </c>
      <c r="L419" s="59">
        <f>ROUND(J419*1.21,2)</f>
        <v>0</v>
      </c>
      <c r="M419" s="13"/>
      <c r="N419" s="2"/>
      <c r="O419" s="2"/>
      <c r="P419" s="2"/>
      <c r="Q419" s="33">
        <f>IF(ISNUMBER(K419),IF(H419&gt;0,IF(I419&gt;0,J419,0),0),0)</f>
        <v>0</v>
      </c>
      <c r="R419" s="9">
        <f>IF(ISNUMBER(K419)=FALSE,J419,0)</f>
        <v>0</v>
      </c>
    </row>
    <row r="420" ht="12.75">
      <c r="A420" s="10"/>
      <c r="B420" s="49" t="s">
        <v>46</v>
      </c>
      <c r="C420" s="1"/>
      <c r="D420" s="1"/>
      <c r="E420" s="50" t="s">
        <v>374</v>
      </c>
      <c r="F420" s="1"/>
      <c r="G420" s="1"/>
      <c r="H420" s="40"/>
      <c r="I420" s="1"/>
      <c r="J420" s="40"/>
      <c r="K420" s="1"/>
      <c r="L420" s="1"/>
      <c r="M420" s="13"/>
      <c r="N420" s="2"/>
      <c r="O420" s="2"/>
      <c r="P420" s="2"/>
      <c r="Q420" s="2"/>
    </row>
    <row r="421" ht="12.75">
      <c r="A421" s="10"/>
      <c r="B421" s="49" t="s">
        <v>48</v>
      </c>
      <c r="C421" s="1"/>
      <c r="D421" s="1"/>
      <c r="E421" s="50" t="s">
        <v>375</v>
      </c>
      <c r="F421" s="1"/>
      <c r="G421" s="1"/>
      <c r="H421" s="40"/>
      <c r="I421" s="1"/>
      <c r="J421" s="40"/>
      <c r="K421" s="1"/>
      <c r="L421" s="1"/>
      <c r="M421" s="13"/>
      <c r="N421" s="2"/>
      <c r="O421" s="2"/>
      <c r="P421" s="2"/>
      <c r="Q421" s="2"/>
    </row>
    <row r="422" ht="12.75">
      <c r="A422" s="10"/>
      <c r="B422" s="49" t="s">
        <v>50</v>
      </c>
      <c r="C422" s="1"/>
      <c r="D422" s="1"/>
      <c r="E422" s="50" t="s">
        <v>376</v>
      </c>
      <c r="F422" s="1"/>
      <c r="G422" s="1"/>
      <c r="H422" s="40"/>
      <c r="I422" s="1"/>
      <c r="J422" s="40"/>
      <c r="K422" s="1"/>
      <c r="L422" s="1"/>
      <c r="M422" s="13"/>
      <c r="N422" s="2"/>
      <c r="O422" s="2"/>
      <c r="P422" s="2"/>
      <c r="Q422" s="2"/>
    </row>
    <row r="423" ht="12.75">
      <c r="A423" s="10"/>
      <c r="B423" s="49" t="s">
        <v>52</v>
      </c>
      <c r="C423" s="1"/>
      <c r="D423" s="1"/>
      <c r="E423" s="50" t="s">
        <v>53</v>
      </c>
      <c r="F423" s="1"/>
      <c r="G423" s="1"/>
      <c r="H423" s="40"/>
      <c r="I423" s="1"/>
      <c r="J423" s="40"/>
      <c r="K423" s="1"/>
      <c r="L423" s="1"/>
      <c r="M423" s="13"/>
      <c r="N423" s="2"/>
      <c r="O423" s="2"/>
      <c r="P423" s="2"/>
      <c r="Q423" s="2"/>
    </row>
    <row r="424" thickBot="1" ht="12.75">
      <c r="A424" s="10"/>
      <c r="B424" s="51" t="s">
        <v>54</v>
      </c>
      <c r="C424" s="52"/>
      <c r="D424" s="52"/>
      <c r="E424" s="53"/>
      <c r="F424" s="52"/>
      <c r="G424" s="52"/>
      <c r="H424" s="54"/>
      <c r="I424" s="52"/>
      <c r="J424" s="54"/>
      <c r="K424" s="52"/>
      <c r="L424" s="52"/>
      <c r="M424" s="13"/>
      <c r="N424" s="2"/>
      <c r="O424" s="2"/>
      <c r="P424" s="2"/>
      <c r="Q424" s="2"/>
    </row>
    <row r="425" thickTop="1" thickBot="1" ht="25" customHeight="1">
      <c r="A425" s="10"/>
      <c r="B425" s="1"/>
      <c r="C425" s="60">
        <v>4</v>
      </c>
      <c r="D425" s="1"/>
      <c r="E425" s="60" t="s">
        <v>93</v>
      </c>
      <c r="F425" s="1"/>
      <c r="G425" s="61" t="s">
        <v>79</v>
      </c>
      <c r="H425" s="62">
        <f>J371+J377+J383+J389+J395+J401+J407+J413+J419</f>
        <v>0</v>
      </c>
      <c r="I425" s="61" t="s">
        <v>80</v>
      </c>
      <c r="J425" s="63">
        <f>(L425-H425)</f>
        <v>0</v>
      </c>
      <c r="K425" s="61" t="s">
        <v>81</v>
      </c>
      <c r="L425" s="64">
        <f>ROUND((J371+J377+J383+J389+J395+J401+J407+J413+J419)*1.21,2)</f>
        <v>0</v>
      </c>
      <c r="M425" s="13"/>
      <c r="N425" s="2"/>
      <c r="O425" s="2"/>
      <c r="P425" s="2"/>
      <c r="Q425" s="33">
        <f>0+Q371+Q377+Q383+Q389+Q395+Q401+Q407+Q413+Q419</f>
        <v>0</v>
      </c>
      <c r="R425" s="9">
        <f>0+R371+R377+R383+R389+R395+R401+R407+R413+R419</f>
        <v>0</v>
      </c>
      <c r="S425" s="65">
        <f>Q425*(1+J425)+R425</f>
        <v>0</v>
      </c>
    </row>
    <row r="426" thickTop="1" thickBot="1" ht="25" customHeight="1">
      <c r="A426" s="10"/>
      <c r="B426" s="66"/>
      <c r="C426" s="66"/>
      <c r="D426" s="66"/>
      <c r="E426" s="66"/>
      <c r="F426" s="66"/>
      <c r="G426" s="67" t="s">
        <v>82</v>
      </c>
      <c r="H426" s="68">
        <f>0+J371+J377+J383+J389+J395+J401+J407+J413+J419</f>
        <v>0</v>
      </c>
      <c r="I426" s="67" t="s">
        <v>83</v>
      </c>
      <c r="J426" s="69">
        <f>0+J425</f>
        <v>0</v>
      </c>
      <c r="K426" s="67" t="s">
        <v>84</v>
      </c>
      <c r="L426" s="70">
        <f>0+L425</f>
        <v>0</v>
      </c>
      <c r="M426" s="13"/>
      <c r="N426" s="2"/>
      <c r="O426" s="2"/>
      <c r="P426" s="2"/>
      <c r="Q426" s="2"/>
    </row>
    <row r="427" ht="40" customHeight="1">
      <c r="A427" s="10"/>
      <c r="B427" s="75" t="s">
        <v>377</v>
      </c>
      <c r="C427" s="1"/>
      <c r="D427" s="1"/>
      <c r="E427" s="1"/>
      <c r="F427" s="1"/>
      <c r="G427" s="1"/>
      <c r="H427" s="40"/>
      <c r="I427" s="1"/>
      <c r="J427" s="40"/>
      <c r="K427" s="1"/>
      <c r="L427" s="1"/>
      <c r="M427" s="13"/>
      <c r="N427" s="2"/>
      <c r="O427" s="2"/>
      <c r="P427" s="2"/>
      <c r="Q427" s="2"/>
    </row>
    <row r="428" ht="12.75">
      <c r="A428" s="10"/>
      <c r="B428" s="41">
        <v>64</v>
      </c>
      <c r="C428" s="42" t="s">
        <v>378</v>
      </c>
      <c r="D428" s="42" t="s">
        <v>100</v>
      </c>
      <c r="E428" s="42" t="s">
        <v>379</v>
      </c>
      <c r="F428" s="42" t="s">
        <v>7</v>
      </c>
      <c r="G428" s="43" t="s">
        <v>223</v>
      </c>
      <c r="H428" s="44">
        <v>226</v>
      </c>
      <c r="I428" s="45">
        <v>0</v>
      </c>
      <c r="J428" s="46">
        <f>ROUND(H428*I428,2)</f>
        <v>0</v>
      </c>
      <c r="K428" s="47">
        <v>0.20999999999999999</v>
      </c>
      <c r="L428" s="48">
        <f>ROUND(J428*1.21,2)</f>
        <v>0</v>
      </c>
      <c r="M428" s="13"/>
      <c r="N428" s="2"/>
      <c r="O428" s="2"/>
      <c r="P428" s="2"/>
      <c r="Q428" s="33">
        <f>IF(ISNUMBER(K428),IF(H428&gt;0,IF(I428&gt;0,J428,0),0),0)</f>
        <v>0</v>
      </c>
      <c r="R428" s="9">
        <f>IF(ISNUMBER(K428)=FALSE,J428,0)</f>
        <v>0</v>
      </c>
    </row>
    <row r="429" ht="12.75">
      <c r="A429" s="10"/>
      <c r="B429" s="49" t="s">
        <v>46</v>
      </c>
      <c r="C429" s="1"/>
      <c r="D429" s="1"/>
      <c r="E429" s="50" t="s">
        <v>380</v>
      </c>
      <c r="F429" s="1"/>
      <c r="G429" s="1"/>
      <c r="H429" s="40"/>
      <c r="I429" s="1"/>
      <c r="J429" s="40"/>
      <c r="K429" s="1"/>
      <c r="L429" s="1"/>
      <c r="M429" s="13"/>
      <c r="N429" s="2"/>
      <c r="O429" s="2"/>
      <c r="P429" s="2"/>
      <c r="Q429" s="2"/>
    </row>
    <row r="430" ht="12.75">
      <c r="A430" s="10"/>
      <c r="B430" s="49" t="s">
        <v>48</v>
      </c>
      <c r="C430" s="1"/>
      <c r="D430" s="1"/>
      <c r="E430" s="50" t="s">
        <v>381</v>
      </c>
      <c r="F430" s="1"/>
      <c r="G430" s="1"/>
      <c r="H430" s="40"/>
      <c r="I430" s="1"/>
      <c r="J430" s="40"/>
      <c r="K430" s="1"/>
      <c r="L430" s="1"/>
      <c r="M430" s="13"/>
      <c r="N430" s="2"/>
      <c r="O430" s="2"/>
      <c r="P430" s="2"/>
      <c r="Q430" s="2"/>
    </row>
    <row r="431" ht="12.75">
      <c r="A431" s="10"/>
      <c r="B431" s="49" t="s">
        <v>50</v>
      </c>
      <c r="C431" s="1"/>
      <c r="D431" s="1"/>
      <c r="E431" s="50" t="s">
        <v>382</v>
      </c>
      <c r="F431" s="1"/>
      <c r="G431" s="1"/>
      <c r="H431" s="40"/>
      <c r="I431" s="1"/>
      <c r="J431" s="40"/>
      <c r="K431" s="1"/>
      <c r="L431" s="1"/>
      <c r="M431" s="13"/>
      <c r="N431" s="2"/>
      <c r="O431" s="2"/>
      <c r="P431" s="2"/>
      <c r="Q431" s="2"/>
    </row>
    <row r="432" ht="12.75">
      <c r="A432" s="10"/>
      <c r="B432" s="49" t="s">
        <v>52</v>
      </c>
      <c r="C432" s="1"/>
      <c r="D432" s="1"/>
      <c r="E432" s="50" t="s">
        <v>53</v>
      </c>
      <c r="F432" s="1"/>
      <c r="G432" s="1"/>
      <c r="H432" s="40"/>
      <c r="I432" s="1"/>
      <c r="J432" s="40"/>
      <c r="K432" s="1"/>
      <c r="L432" s="1"/>
      <c r="M432" s="13"/>
      <c r="N432" s="2"/>
      <c r="O432" s="2"/>
      <c r="P432" s="2"/>
      <c r="Q432" s="2"/>
    </row>
    <row r="433" thickBot="1" ht="12.75">
      <c r="A433" s="10"/>
      <c r="B433" s="51" t="s">
        <v>54</v>
      </c>
      <c r="C433" s="52"/>
      <c r="D433" s="52"/>
      <c r="E433" s="53"/>
      <c r="F433" s="52"/>
      <c r="G433" s="52"/>
      <c r="H433" s="54"/>
      <c r="I433" s="52"/>
      <c r="J433" s="54"/>
      <c r="K433" s="52"/>
      <c r="L433" s="52"/>
      <c r="M433" s="13"/>
      <c r="N433" s="2"/>
      <c r="O433" s="2"/>
      <c r="P433" s="2"/>
      <c r="Q433" s="2"/>
    </row>
    <row r="434" thickTop="1" ht="12.75">
      <c r="A434" s="10"/>
      <c r="B434" s="41">
        <v>65</v>
      </c>
      <c r="C434" s="42" t="s">
        <v>378</v>
      </c>
      <c r="D434" s="42" t="s">
        <v>106</v>
      </c>
      <c r="E434" s="42" t="s">
        <v>379</v>
      </c>
      <c r="F434" s="42" t="s">
        <v>7</v>
      </c>
      <c r="G434" s="43" t="s">
        <v>223</v>
      </c>
      <c r="H434" s="55">
        <v>226</v>
      </c>
      <c r="I434" s="56">
        <v>0</v>
      </c>
      <c r="J434" s="57">
        <f>ROUND(H434*I434,2)</f>
        <v>0</v>
      </c>
      <c r="K434" s="58">
        <v>0.20999999999999999</v>
      </c>
      <c r="L434" s="59">
        <f>ROUND(J434*1.21,2)</f>
        <v>0</v>
      </c>
      <c r="M434" s="13"/>
      <c r="N434" s="2"/>
      <c r="O434" s="2"/>
      <c r="P434" s="2"/>
      <c r="Q434" s="33">
        <f>IF(ISNUMBER(K434),IF(H434&gt;0,IF(I434&gt;0,J434,0),0),0)</f>
        <v>0</v>
      </c>
      <c r="R434" s="9">
        <f>IF(ISNUMBER(K434)=FALSE,J434,0)</f>
        <v>0</v>
      </c>
    </row>
    <row r="435" ht="12.75">
      <c r="A435" s="10"/>
      <c r="B435" s="49" t="s">
        <v>46</v>
      </c>
      <c r="C435" s="1"/>
      <c r="D435" s="1"/>
      <c r="E435" s="50" t="s">
        <v>383</v>
      </c>
      <c r="F435" s="1"/>
      <c r="G435" s="1"/>
      <c r="H435" s="40"/>
      <c r="I435" s="1"/>
      <c r="J435" s="40"/>
      <c r="K435" s="1"/>
      <c r="L435" s="1"/>
      <c r="M435" s="13"/>
      <c r="N435" s="2"/>
      <c r="O435" s="2"/>
      <c r="P435" s="2"/>
      <c r="Q435" s="2"/>
    </row>
    <row r="436" ht="12.75">
      <c r="A436" s="10"/>
      <c r="B436" s="49" t="s">
        <v>48</v>
      </c>
      <c r="C436" s="1"/>
      <c r="D436" s="1"/>
      <c r="E436" s="50" t="s">
        <v>381</v>
      </c>
      <c r="F436" s="1"/>
      <c r="G436" s="1"/>
      <c r="H436" s="40"/>
      <c r="I436" s="1"/>
      <c r="J436" s="40"/>
      <c r="K436" s="1"/>
      <c r="L436" s="1"/>
      <c r="M436" s="13"/>
      <c r="N436" s="2"/>
      <c r="O436" s="2"/>
      <c r="P436" s="2"/>
      <c r="Q436" s="2"/>
    </row>
    <row r="437" ht="12.75">
      <c r="A437" s="10"/>
      <c r="B437" s="49" t="s">
        <v>50</v>
      </c>
      <c r="C437" s="1"/>
      <c r="D437" s="1"/>
      <c r="E437" s="50" t="s">
        <v>382</v>
      </c>
      <c r="F437" s="1"/>
      <c r="G437" s="1"/>
      <c r="H437" s="40"/>
      <c r="I437" s="1"/>
      <c r="J437" s="40"/>
      <c r="K437" s="1"/>
      <c r="L437" s="1"/>
      <c r="M437" s="13"/>
      <c r="N437" s="2"/>
      <c r="O437" s="2"/>
      <c r="P437" s="2"/>
      <c r="Q437" s="2"/>
    </row>
    <row r="438" ht="12.75">
      <c r="A438" s="10"/>
      <c r="B438" s="49" t="s">
        <v>52</v>
      </c>
      <c r="C438" s="1"/>
      <c r="D438" s="1"/>
      <c r="E438" s="50" t="s">
        <v>53</v>
      </c>
      <c r="F438" s="1"/>
      <c r="G438" s="1"/>
      <c r="H438" s="40"/>
      <c r="I438" s="1"/>
      <c r="J438" s="40"/>
      <c r="K438" s="1"/>
      <c r="L438" s="1"/>
      <c r="M438" s="13"/>
      <c r="N438" s="2"/>
      <c r="O438" s="2"/>
      <c r="P438" s="2"/>
      <c r="Q438" s="2"/>
    </row>
    <row r="439" thickBot="1" ht="12.75">
      <c r="A439" s="10"/>
      <c r="B439" s="51" t="s">
        <v>54</v>
      </c>
      <c r="C439" s="52"/>
      <c r="D439" s="52"/>
      <c r="E439" s="53"/>
      <c r="F439" s="52"/>
      <c r="G439" s="52"/>
      <c r="H439" s="54"/>
      <c r="I439" s="52"/>
      <c r="J439" s="54"/>
      <c r="K439" s="52"/>
      <c r="L439" s="52"/>
      <c r="M439" s="13"/>
      <c r="N439" s="2"/>
      <c r="O439" s="2"/>
      <c r="P439" s="2"/>
      <c r="Q439" s="2"/>
    </row>
    <row r="440" thickTop="1" ht="12.75">
      <c r="A440" s="10"/>
      <c r="B440" s="41">
        <v>66</v>
      </c>
      <c r="C440" s="42" t="s">
        <v>384</v>
      </c>
      <c r="D440" s="42" t="s">
        <v>7</v>
      </c>
      <c r="E440" s="42" t="s">
        <v>385</v>
      </c>
      <c r="F440" s="42" t="s">
        <v>7</v>
      </c>
      <c r="G440" s="43" t="s">
        <v>223</v>
      </c>
      <c r="H440" s="55">
        <v>226</v>
      </c>
      <c r="I440" s="56">
        <v>0</v>
      </c>
      <c r="J440" s="57">
        <f>ROUND(H440*I440,2)</f>
        <v>0</v>
      </c>
      <c r="K440" s="58">
        <v>0.20999999999999999</v>
      </c>
      <c r="L440" s="59">
        <f>ROUND(J440*1.21,2)</f>
        <v>0</v>
      </c>
      <c r="M440" s="13"/>
      <c r="N440" s="2"/>
      <c r="O440" s="2"/>
      <c r="P440" s="2"/>
      <c r="Q440" s="33">
        <f>IF(ISNUMBER(K440),IF(H440&gt;0,IF(I440&gt;0,J440,0),0),0)</f>
        <v>0</v>
      </c>
      <c r="R440" s="9">
        <f>IF(ISNUMBER(K440)=FALSE,J440,0)</f>
        <v>0</v>
      </c>
    </row>
    <row r="441" ht="12.75">
      <c r="A441" s="10"/>
      <c r="B441" s="49" t="s">
        <v>46</v>
      </c>
      <c r="C441" s="1"/>
      <c r="D441" s="1"/>
      <c r="E441" s="50" t="s">
        <v>386</v>
      </c>
      <c r="F441" s="1"/>
      <c r="G441" s="1"/>
      <c r="H441" s="40"/>
      <c r="I441" s="1"/>
      <c r="J441" s="40"/>
      <c r="K441" s="1"/>
      <c r="L441" s="1"/>
      <c r="M441" s="13"/>
      <c r="N441" s="2"/>
      <c r="O441" s="2"/>
      <c r="P441" s="2"/>
      <c r="Q441" s="2"/>
    </row>
    <row r="442" ht="12.75">
      <c r="A442" s="10"/>
      <c r="B442" s="49" t="s">
        <v>48</v>
      </c>
      <c r="C442" s="1"/>
      <c r="D442" s="1"/>
      <c r="E442" s="50" t="s">
        <v>381</v>
      </c>
      <c r="F442" s="1"/>
      <c r="G442" s="1"/>
      <c r="H442" s="40"/>
      <c r="I442" s="1"/>
      <c r="J442" s="40"/>
      <c r="K442" s="1"/>
      <c r="L442" s="1"/>
      <c r="M442" s="13"/>
      <c r="N442" s="2"/>
      <c r="O442" s="2"/>
      <c r="P442" s="2"/>
      <c r="Q442" s="2"/>
    </row>
    <row r="443" ht="12.75">
      <c r="A443" s="10"/>
      <c r="B443" s="49" t="s">
        <v>50</v>
      </c>
      <c r="C443" s="1"/>
      <c r="D443" s="1"/>
      <c r="E443" s="50" t="s">
        <v>387</v>
      </c>
      <c r="F443" s="1"/>
      <c r="G443" s="1"/>
      <c r="H443" s="40"/>
      <c r="I443" s="1"/>
      <c r="J443" s="40"/>
      <c r="K443" s="1"/>
      <c r="L443" s="1"/>
      <c r="M443" s="13"/>
      <c r="N443" s="2"/>
      <c r="O443" s="2"/>
      <c r="P443" s="2"/>
      <c r="Q443" s="2"/>
    </row>
    <row r="444" ht="12.75">
      <c r="A444" s="10"/>
      <c r="B444" s="49" t="s">
        <v>52</v>
      </c>
      <c r="C444" s="1"/>
      <c r="D444" s="1"/>
      <c r="E444" s="50" t="s">
        <v>53</v>
      </c>
      <c r="F444" s="1"/>
      <c r="G444" s="1"/>
      <c r="H444" s="40"/>
      <c r="I444" s="1"/>
      <c r="J444" s="40"/>
      <c r="K444" s="1"/>
      <c r="L444" s="1"/>
      <c r="M444" s="13"/>
      <c r="N444" s="2"/>
      <c r="O444" s="2"/>
      <c r="P444" s="2"/>
      <c r="Q444" s="2"/>
    </row>
    <row r="445" thickBot="1" ht="12.75">
      <c r="A445" s="10"/>
      <c r="B445" s="51" t="s">
        <v>54</v>
      </c>
      <c r="C445" s="52"/>
      <c r="D445" s="52"/>
      <c r="E445" s="53"/>
      <c r="F445" s="52"/>
      <c r="G445" s="52"/>
      <c r="H445" s="54"/>
      <c r="I445" s="52"/>
      <c r="J445" s="54"/>
      <c r="K445" s="52"/>
      <c r="L445" s="52"/>
      <c r="M445" s="13"/>
      <c r="N445" s="2"/>
      <c r="O445" s="2"/>
      <c r="P445" s="2"/>
      <c r="Q445" s="2"/>
    </row>
    <row r="446" thickTop="1" ht="12.75">
      <c r="A446" s="10"/>
      <c r="B446" s="41">
        <v>67</v>
      </c>
      <c r="C446" s="42" t="s">
        <v>388</v>
      </c>
      <c r="D446" s="42" t="s">
        <v>7</v>
      </c>
      <c r="E446" s="42" t="s">
        <v>389</v>
      </c>
      <c r="F446" s="42" t="s">
        <v>7</v>
      </c>
      <c r="G446" s="43" t="s">
        <v>223</v>
      </c>
      <c r="H446" s="55">
        <v>452</v>
      </c>
      <c r="I446" s="56">
        <v>0</v>
      </c>
      <c r="J446" s="57">
        <f>ROUND(H446*I446,2)</f>
        <v>0</v>
      </c>
      <c r="K446" s="58">
        <v>0.20999999999999999</v>
      </c>
      <c r="L446" s="59">
        <f>ROUND(J446*1.21,2)</f>
        <v>0</v>
      </c>
      <c r="M446" s="13"/>
      <c r="N446" s="2"/>
      <c r="O446" s="2"/>
      <c r="P446" s="2"/>
      <c r="Q446" s="33">
        <f>IF(ISNUMBER(K446),IF(H446&gt;0,IF(I446&gt;0,J446,0),0),0)</f>
        <v>0</v>
      </c>
      <c r="R446" s="9">
        <f>IF(ISNUMBER(K446)=FALSE,J446,0)</f>
        <v>0</v>
      </c>
    </row>
    <row r="447" ht="12.75">
      <c r="A447" s="10"/>
      <c r="B447" s="49" t="s">
        <v>46</v>
      </c>
      <c r="C447" s="1"/>
      <c r="D447" s="1"/>
      <c r="E447" s="50" t="s">
        <v>390</v>
      </c>
      <c r="F447" s="1"/>
      <c r="G447" s="1"/>
      <c r="H447" s="40"/>
      <c r="I447" s="1"/>
      <c r="J447" s="40"/>
      <c r="K447" s="1"/>
      <c r="L447" s="1"/>
      <c r="M447" s="13"/>
      <c r="N447" s="2"/>
      <c r="O447" s="2"/>
      <c r="P447" s="2"/>
      <c r="Q447" s="2"/>
    </row>
    <row r="448" ht="12.75">
      <c r="A448" s="10"/>
      <c r="B448" s="49" t="s">
        <v>48</v>
      </c>
      <c r="C448" s="1"/>
      <c r="D448" s="1"/>
      <c r="E448" s="50" t="s">
        <v>391</v>
      </c>
      <c r="F448" s="1"/>
      <c r="G448" s="1"/>
      <c r="H448" s="40"/>
      <c r="I448" s="1"/>
      <c r="J448" s="40"/>
      <c r="K448" s="1"/>
      <c r="L448" s="1"/>
      <c r="M448" s="13"/>
      <c r="N448" s="2"/>
      <c r="O448" s="2"/>
      <c r="P448" s="2"/>
      <c r="Q448" s="2"/>
    </row>
    <row r="449" ht="12.75">
      <c r="A449" s="10"/>
      <c r="B449" s="49" t="s">
        <v>50</v>
      </c>
      <c r="C449" s="1"/>
      <c r="D449" s="1"/>
      <c r="E449" s="50" t="s">
        <v>387</v>
      </c>
      <c r="F449" s="1"/>
      <c r="G449" s="1"/>
      <c r="H449" s="40"/>
      <c r="I449" s="1"/>
      <c r="J449" s="40"/>
      <c r="K449" s="1"/>
      <c r="L449" s="1"/>
      <c r="M449" s="13"/>
      <c r="N449" s="2"/>
      <c r="O449" s="2"/>
      <c r="P449" s="2"/>
      <c r="Q449" s="2"/>
    </row>
    <row r="450" ht="12.75">
      <c r="A450" s="10"/>
      <c r="B450" s="49" t="s">
        <v>52</v>
      </c>
      <c r="C450" s="1"/>
      <c r="D450" s="1"/>
      <c r="E450" s="50" t="s">
        <v>53</v>
      </c>
      <c r="F450" s="1"/>
      <c r="G450" s="1"/>
      <c r="H450" s="40"/>
      <c r="I450" s="1"/>
      <c r="J450" s="40"/>
      <c r="K450" s="1"/>
      <c r="L450" s="1"/>
      <c r="M450" s="13"/>
      <c r="N450" s="2"/>
      <c r="O450" s="2"/>
      <c r="P450" s="2"/>
      <c r="Q450" s="2"/>
    </row>
    <row r="451" thickBot="1" ht="12.75">
      <c r="A451" s="10"/>
      <c r="B451" s="51" t="s">
        <v>54</v>
      </c>
      <c r="C451" s="52"/>
      <c r="D451" s="52"/>
      <c r="E451" s="53"/>
      <c r="F451" s="52"/>
      <c r="G451" s="52"/>
      <c r="H451" s="54"/>
      <c r="I451" s="52"/>
      <c r="J451" s="54"/>
      <c r="K451" s="52"/>
      <c r="L451" s="52"/>
      <c r="M451" s="13"/>
      <c r="N451" s="2"/>
      <c r="O451" s="2"/>
      <c r="P451" s="2"/>
      <c r="Q451" s="2"/>
    </row>
    <row r="452" thickTop="1" ht="12.75">
      <c r="A452" s="10"/>
      <c r="B452" s="41">
        <v>68</v>
      </c>
      <c r="C452" s="42" t="s">
        <v>392</v>
      </c>
      <c r="D452" s="42" t="s">
        <v>7</v>
      </c>
      <c r="E452" s="42" t="s">
        <v>393</v>
      </c>
      <c r="F452" s="42" t="s">
        <v>7</v>
      </c>
      <c r="G452" s="43" t="s">
        <v>223</v>
      </c>
      <c r="H452" s="55">
        <v>226</v>
      </c>
      <c r="I452" s="56">
        <v>0</v>
      </c>
      <c r="J452" s="57">
        <f>ROUND(H452*I452,2)</f>
        <v>0</v>
      </c>
      <c r="K452" s="58">
        <v>0.20999999999999999</v>
      </c>
      <c r="L452" s="59">
        <f>ROUND(J452*1.21,2)</f>
        <v>0</v>
      </c>
      <c r="M452" s="13"/>
      <c r="N452" s="2"/>
      <c r="O452" s="2"/>
      <c r="P452" s="2"/>
      <c r="Q452" s="33">
        <f>IF(ISNUMBER(K452),IF(H452&gt;0,IF(I452&gt;0,J452,0),0),0)</f>
        <v>0</v>
      </c>
      <c r="R452" s="9">
        <f>IF(ISNUMBER(K452)=FALSE,J452,0)</f>
        <v>0</v>
      </c>
    </row>
    <row r="453" ht="12.75">
      <c r="A453" s="10"/>
      <c r="B453" s="49" t="s">
        <v>46</v>
      </c>
      <c r="C453" s="1"/>
      <c r="D453" s="1"/>
      <c r="E453" s="50" t="s">
        <v>394</v>
      </c>
      <c r="F453" s="1"/>
      <c r="G453" s="1"/>
      <c r="H453" s="40"/>
      <c r="I453" s="1"/>
      <c r="J453" s="40"/>
      <c r="K453" s="1"/>
      <c r="L453" s="1"/>
      <c r="M453" s="13"/>
      <c r="N453" s="2"/>
      <c r="O453" s="2"/>
      <c r="P453" s="2"/>
      <c r="Q453" s="2"/>
    </row>
    <row r="454" ht="12.75">
      <c r="A454" s="10"/>
      <c r="B454" s="49" t="s">
        <v>48</v>
      </c>
      <c r="C454" s="1"/>
      <c r="D454" s="1"/>
      <c r="E454" s="50" t="s">
        <v>381</v>
      </c>
      <c r="F454" s="1"/>
      <c r="G454" s="1"/>
      <c r="H454" s="40"/>
      <c r="I454" s="1"/>
      <c r="J454" s="40"/>
      <c r="K454" s="1"/>
      <c r="L454" s="1"/>
      <c r="M454" s="13"/>
      <c r="N454" s="2"/>
      <c r="O454" s="2"/>
      <c r="P454" s="2"/>
      <c r="Q454" s="2"/>
    </row>
    <row r="455" ht="12.75">
      <c r="A455" s="10"/>
      <c r="B455" s="49" t="s">
        <v>50</v>
      </c>
      <c r="C455" s="1"/>
      <c r="D455" s="1"/>
      <c r="E455" s="50" t="s">
        <v>395</v>
      </c>
      <c r="F455" s="1"/>
      <c r="G455" s="1"/>
      <c r="H455" s="40"/>
      <c r="I455" s="1"/>
      <c r="J455" s="40"/>
      <c r="K455" s="1"/>
      <c r="L455" s="1"/>
      <c r="M455" s="13"/>
      <c r="N455" s="2"/>
      <c r="O455" s="2"/>
      <c r="P455" s="2"/>
      <c r="Q455" s="2"/>
    </row>
    <row r="456" ht="12.75">
      <c r="A456" s="10"/>
      <c r="B456" s="49" t="s">
        <v>52</v>
      </c>
      <c r="C456" s="1"/>
      <c r="D456" s="1"/>
      <c r="E456" s="50" t="s">
        <v>53</v>
      </c>
      <c r="F456" s="1"/>
      <c r="G456" s="1"/>
      <c r="H456" s="40"/>
      <c r="I456" s="1"/>
      <c r="J456" s="40"/>
      <c r="K456" s="1"/>
      <c r="L456" s="1"/>
      <c r="M456" s="13"/>
      <c r="N456" s="2"/>
      <c r="O456" s="2"/>
      <c r="P456" s="2"/>
      <c r="Q456" s="2"/>
    </row>
    <row r="457" thickBot="1" ht="12.75">
      <c r="A457" s="10"/>
      <c r="B457" s="51" t="s">
        <v>54</v>
      </c>
      <c r="C457" s="52"/>
      <c r="D457" s="52"/>
      <c r="E457" s="53"/>
      <c r="F457" s="52"/>
      <c r="G457" s="52"/>
      <c r="H457" s="54"/>
      <c r="I457" s="52"/>
      <c r="J457" s="54"/>
      <c r="K457" s="52"/>
      <c r="L457" s="52"/>
      <c r="M457" s="13"/>
      <c r="N457" s="2"/>
      <c r="O457" s="2"/>
      <c r="P457" s="2"/>
      <c r="Q457" s="2"/>
    </row>
    <row r="458" thickTop="1" ht="12.75">
      <c r="A458" s="10"/>
      <c r="B458" s="41">
        <v>69</v>
      </c>
      <c r="C458" s="42" t="s">
        <v>396</v>
      </c>
      <c r="D458" s="42" t="s">
        <v>7</v>
      </c>
      <c r="E458" s="42" t="s">
        <v>397</v>
      </c>
      <c r="F458" s="42" t="s">
        <v>7</v>
      </c>
      <c r="G458" s="43" t="s">
        <v>223</v>
      </c>
      <c r="H458" s="55">
        <v>226</v>
      </c>
      <c r="I458" s="56">
        <v>0</v>
      </c>
      <c r="J458" s="57">
        <f>ROUND(H458*I458,2)</f>
        <v>0</v>
      </c>
      <c r="K458" s="58">
        <v>0.20999999999999999</v>
      </c>
      <c r="L458" s="59">
        <f>ROUND(J458*1.21,2)</f>
        <v>0</v>
      </c>
      <c r="M458" s="13"/>
      <c r="N458" s="2"/>
      <c r="O458" s="2"/>
      <c r="P458" s="2"/>
      <c r="Q458" s="33">
        <f>IF(ISNUMBER(K458),IF(H458&gt;0,IF(I458&gt;0,J458,0),0),0)</f>
        <v>0</v>
      </c>
      <c r="R458" s="9">
        <f>IF(ISNUMBER(K458)=FALSE,J458,0)</f>
        <v>0</v>
      </c>
    </row>
    <row r="459" ht="12.75">
      <c r="A459" s="10"/>
      <c r="B459" s="49" t="s">
        <v>46</v>
      </c>
      <c r="C459" s="1"/>
      <c r="D459" s="1"/>
      <c r="E459" s="50" t="s">
        <v>398</v>
      </c>
      <c r="F459" s="1"/>
      <c r="G459" s="1"/>
      <c r="H459" s="40"/>
      <c r="I459" s="1"/>
      <c r="J459" s="40"/>
      <c r="K459" s="1"/>
      <c r="L459" s="1"/>
      <c r="M459" s="13"/>
      <c r="N459" s="2"/>
      <c r="O459" s="2"/>
      <c r="P459" s="2"/>
      <c r="Q459" s="2"/>
    </row>
    <row r="460" ht="12.75">
      <c r="A460" s="10"/>
      <c r="B460" s="49" t="s">
        <v>48</v>
      </c>
      <c r="C460" s="1"/>
      <c r="D460" s="1"/>
      <c r="E460" s="50" t="s">
        <v>381</v>
      </c>
      <c r="F460" s="1"/>
      <c r="G460" s="1"/>
      <c r="H460" s="40"/>
      <c r="I460" s="1"/>
      <c r="J460" s="40"/>
      <c r="K460" s="1"/>
      <c r="L460" s="1"/>
      <c r="M460" s="13"/>
      <c r="N460" s="2"/>
      <c r="O460" s="2"/>
      <c r="P460" s="2"/>
      <c r="Q460" s="2"/>
    </row>
    <row r="461" ht="12.75">
      <c r="A461" s="10"/>
      <c r="B461" s="49" t="s">
        <v>50</v>
      </c>
      <c r="C461" s="1"/>
      <c r="D461" s="1"/>
      <c r="E461" s="50" t="s">
        <v>395</v>
      </c>
      <c r="F461" s="1"/>
      <c r="G461" s="1"/>
      <c r="H461" s="40"/>
      <c r="I461" s="1"/>
      <c r="J461" s="40"/>
      <c r="K461" s="1"/>
      <c r="L461" s="1"/>
      <c r="M461" s="13"/>
      <c r="N461" s="2"/>
      <c r="O461" s="2"/>
      <c r="P461" s="2"/>
      <c r="Q461" s="2"/>
    </row>
    <row r="462" ht="12.75">
      <c r="A462" s="10"/>
      <c r="B462" s="49" t="s">
        <v>52</v>
      </c>
      <c r="C462" s="1"/>
      <c r="D462" s="1"/>
      <c r="E462" s="50" t="s">
        <v>53</v>
      </c>
      <c r="F462" s="1"/>
      <c r="G462" s="1"/>
      <c r="H462" s="40"/>
      <c r="I462" s="1"/>
      <c r="J462" s="40"/>
      <c r="K462" s="1"/>
      <c r="L462" s="1"/>
      <c r="M462" s="13"/>
      <c r="N462" s="2"/>
      <c r="O462" s="2"/>
      <c r="P462" s="2"/>
      <c r="Q462" s="2"/>
    </row>
    <row r="463" thickBot="1" ht="12.75">
      <c r="A463" s="10"/>
      <c r="B463" s="51" t="s">
        <v>54</v>
      </c>
      <c r="C463" s="52"/>
      <c r="D463" s="52"/>
      <c r="E463" s="53"/>
      <c r="F463" s="52"/>
      <c r="G463" s="52"/>
      <c r="H463" s="54"/>
      <c r="I463" s="52"/>
      <c r="J463" s="54"/>
      <c r="K463" s="52"/>
      <c r="L463" s="52"/>
      <c r="M463" s="13"/>
      <c r="N463" s="2"/>
      <c r="O463" s="2"/>
      <c r="P463" s="2"/>
      <c r="Q463" s="2"/>
    </row>
    <row r="464" thickTop="1" ht="12.75">
      <c r="A464" s="10"/>
      <c r="B464" s="41">
        <v>70</v>
      </c>
      <c r="C464" s="42" t="s">
        <v>399</v>
      </c>
      <c r="D464" s="42" t="s">
        <v>7</v>
      </c>
      <c r="E464" s="42" t="s">
        <v>400</v>
      </c>
      <c r="F464" s="42" t="s">
        <v>7</v>
      </c>
      <c r="G464" s="43" t="s">
        <v>223</v>
      </c>
      <c r="H464" s="55">
        <v>226</v>
      </c>
      <c r="I464" s="56">
        <v>0</v>
      </c>
      <c r="J464" s="57">
        <f>ROUND(H464*I464,2)</f>
        <v>0</v>
      </c>
      <c r="K464" s="58">
        <v>0.20999999999999999</v>
      </c>
      <c r="L464" s="59">
        <f>ROUND(J464*1.21,2)</f>
        <v>0</v>
      </c>
      <c r="M464" s="13"/>
      <c r="N464" s="2"/>
      <c r="O464" s="2"/>
      <c r="P464" s="2"/>
      <c r="Q464" s="33">
        <f>IF(ISNUMBER(K464),IF(H464&gt;0,IF(I464&gt;0,J464,0),0),0)</f>
        <v>0</v>
      </c>
      <c r="R464" s="9">
        <f>IF(ISNUMBER(K464)=FALSE,J464,0)</f>
        <v>0</v>
      </c>
    </row>
    <row r="465" ht="12.75">
      <c r="A465" s="10"/>
      <c r="B465" s="49" t="s">
        <v>46</v>
      </c>
      <c r="C465" s="1"/>
      <c r="D465" s="1"/>
      <c r="E465" s="50" t="s">
        <v>401</v>
      </c>
      <c r="F465" s="1"/>
      <c r="G465" s="1"/>
      <c r="H465" s="40"/>
      <c r="I465" s="1"/>
      <c r="J465" s="40"/>
      <c r="K465" s="1"/>
      <c r="L465" s="1"/>
      <c r="M465" s="13"/>
      <c r="N465" s="2"/>
      <c r="O465" s="2"/>
      <c r="P465" s="2"/>
      <c r="Q465" s="2"/>
    </row>
    <row r="466" ht="12.75">
      <c r="A466" s="10"/>
      <c r="B466" s="49" t="s">
        <v>48</v>
      </c>
      <c r="C466" s="1"/>
      <c r="D466" s="1"/>
      <c r="E466" s="50" t="s">
        <v>381</v>
      </c>
      <c r="F466" s="1"/>
      <c r="G466" s="1"/>
      <c r="H466" s="40"/>
      <c r="I466" s="1"/>
      <c r="J466" s="40"/>
      <c r="K466" s="1"/>
      <c r="L466" s="1"/>
      <c r="M466" s="13"/>
      <c r="N466" s="2"/>
      <c r="O466" s="2"/>
      <c r="P466" s="2"/>
      <c r="Q466" s="2"/>
    </row>
    <row r="467" ht="12.75">
      <c r="A467" s="10"/>
      <c r="B467" s="49" t="s">
        <v>50</v>
      </c>
      <c r="C467" s="1"/>
      <c r="D467" s="1"/>
      <c r="E467" s="50" t="s">
        <v>395</v>
      </c>
      <c r="F467" s="1"/>
      <c r="G467" s="1"/>
      <c r="H467" s="40"/>
      <c r="I467" s="1"/>
      <c r="J467" s="40"/>
      <c r="K467" s="1"/>
      <c r="L467" s="1"/>
      <c r="M467" s="13"/>
      <c r="N467" s="2"/>
      <c r="O467" s="2"/>
      <c r="P467" s="2"/>
      <c r="Q467" s="2"/>
    </row>
    <row r="468" ht="12.75">
      <c r="A468" s="10"/>
      <c r="B468" s="49" t="s">
        <v>52</v>
      </c>
      <c r="C468" s="1"/>
      <c r="D468" s="1"/>
      <c r="E468" s="50" t="s">
        <v>53</v>
      </c>
      <c r="F468" s="1"/>
      <c r="G468" s="1"/>
      <c r="H468" s="40"/>
      <c r="I468" s="1"/>
      <c r="J468" s="40"/>
      <c r="K468" s="1"/>
      <c r="L468" s="1"/>
      <c r="M468" s="13"/>
      <c r="N468" s="2"/>
      <c r="O468" s="2"/>
      <c r="P468" s="2"/>
      <c r="Q468" s="2"/>
    </row>
    <row r="469" thickBot="1" ht="12.75">
      <c r="A469" s="10"/>
      <c r="B469" s="51" t="s">
        <v>54</v>
      </c>
      <c r="C469" s="52"/>
      <c r="D469" s="52"/>
      <c r="E469" s="53"/>
      <c r="F469" s="52"/>
      <c r="G469" s="52"/>
      <c r="H469" s="54"/>
      <c r="I469" s="52"/>
      <c r="J469" s="54"/>
      <c r="K469" s="52"/>
      <c r="L469" s="52"/>
      <c r="M469" s="13"/>
      <c r="N469" s="2"/>
      <c r="O469" s="2"/>
      <c r="P469" s="2"/>
      <c r="Q469" s="2"/>
    </row>
    <row r="470" thickTop="1" ht="12.75">
      <c r="A470" s="10"/>
      <c r="B470" s="41">
        <v>71</v>
      </c>
      <c r="C470" s="42" t="s">
        <v>402</v>
      </c>
      <c r="D470" s="42" t="s">
        <v>7</v>
      </c>
      <c r="E470" s="42" t="s">
        <v>403</v>
      </c>
      <c r="F470" s="42" t="s">
        <v>7</v>
      </c>
      <c r="G470" s="43" t="s">
        <v>223</v>
      </c>
      <c r="H470" s="55">
        <v>1.95</v>
      </c>
      <c r="I470" s="56">
        <v>0</v>
      </c>
      <c r="J470" s="57">
        <f>ROUND(H470*I470,2)</f>
        <v>0</v>
      </c>
      <c r="K470" s="58">
        <v>0.20999999999999999</v>
      </c>
      <c r="L470" s="59">
        <f>ROUND(J470*1.21,2)</f>
        <v>0</v>
      </c>
      <c r="M470" s="13"/>
      <c r="N470" s="2"/>
      <c r="O470" s="2"/>
      <c r="P470" s="2"/>
      <c r="Q470" s="33">
        <f>IF(ISNUMBER(K470),IF(H470&gt;0,IF(I470&gt;0,J470,0),0),0)</f>
        <v>0</v>
      </c>
      <c r="R470" s="9">
        <f>IF(ISNUMBER(K470)=FALSE,J470,0)</f>
        <v>0</v>
      </c>
    </row>
    <row r="471" ht="12.75">
      <c r="A471" s="10"/>
      <c r="B471" s="49" t="s">
        <v>46</v>
      </c>
      <c r="C471" s="1"/>
      <c r="D471" s="1"/>
      <c r="E471" s="50" t="s">
        <v>404</v>
      </c>
      <c r="F471" s="1"/>
      <c r="G471" s="1"/>
      <c r="H471" s="40"/>
      <c r="I471" s="1"/>
      <c r="J471" s="40"/>
      <c r="K471" s="1"/>
      <c r="L471" s="1"/>
      <c r="M471" s="13"/>
      <c r="N471" s="2"/>
      <c r="O471" s="2"/>
      <c r="P471" s="2"/>
      <c r="Q471" s="2"/>
    </row>
    <row r="472" ht="12.75">
      <c r="A472" s="10"/>
      <c r="B472" s="49" t="s">
        <v>48</v>
      </c>
      <c r="C472" s="1"/>
      <c r="D472" s="1"/>
      <c r="E472" s="50" t="s">
        <v>405</v>
      </c>
      <c r="F472" s="1"/>
      <c r="G472" s="1"/>
      <c r="H472" s="40"/>
      <c r="I472" s="1"/>
      <c r="J472" s="40"/>
      <c r="K472" s="1"/>
      <c r="L472" s="1"/>
      <c r="M472" s="13"/>
      <c r="N472" s="2"/>
      <c r="O472" s="2"/>
      <c r="P472" s="2"/>
      <c r="Q472" s="2"/>
    </row>
    <row r="473" ht="12.75">
      <c r="A473" s="10"/>
      <c r="B473" s="49" t="s">
        <v>50</v>
      </c>
      <c r="C473" s="1"/>
      <c r="D473" s="1"/>
      <c r="E473" s="50" t="s">
        <v>406</v>
      </c>
      <c r="F473" s="1"/>
      <c r="G473" s="1"/>
      <c r="H473" s="40"/>
      <c r="I473" s="1"/>
      <c r="J473" s="40"/>
      <c r="K473" s="1"/>
      <c r="L473" s="1"/>
      <c r="M473" s="13"/>
      <c r="N473" s="2"/>
      <c r="O473" s="2"/>
      <c r="P473" s="2"/>
      <c r="Q473" s="2"/>
    </row>
    <row r="474" ht="12.75">
      <c r="A474" s="10"/>
      <c r="B474" s="49" t="s">
        <v>52</v>
      </c>
      <c r="C474" s="1"/>
      <c r="D474" s="1"/>
      <c r="E474" s="50" t="s">
        <v>53</v>
      </c>
      <c r="F474" s="1"/>
      <c r="G474" s="1"/>
      <c r="H474" s="40"/>
      <c r="I474" s="1"/>
      <c r="J474" s="40"/>
      <c r="K474" s="1"/>
      <c r="L474" s="1"/>
      <c r="M474" s="13"/>
      <c r="N474" s="2"/>
      <c r="O474" s="2"/>
      <c r="P474" s="2"/>
      <c r="Q474" s="2"/>
    </row>
    <row r="475" thickBot="1" ht="12.75">
      <c r="A475" s="10"/>
      <c r="B475" s="51" t="s">
        <v>54</v>
      </c>
      <c r="C475" s="52"/>
      <c r="D475" s="52"/>
      <c r="E475" s="53"/>
      <c r="F475" s="52"/>
      <c r="G475" s="52"/>
      <c r="H475" s="54"/>
      <c r="I475" s="52"/>
      <c r="J475" s="54"/>
      <c r="K475" s="52"/>
      <c r="L475" s="52"/>
      <c r="M475" s="13"/>
      <c r="N475" s="2"/>
      <c r="O475" s="2"/>
      <c r="P475" s="2"/>
      <c r="Q475" s="2"/>
    </row>
    <row r="476" thickTop="1" ht="12.75">
      <c r="A476" s="10"/>
      <c r="B476" s="41">
        <v>72</v>
      </c>
      <c r="C476" s="42" t="s">
        <v>407</v>
      </c>
      <c r="D476" s="42" t="s">
        <v>7</v>
      </c>
      <c r="E476" s="42" t="s">
        <v>408</v>
      </c>
      <c r="F476" s="42" t="s">
        <v>7</v>
      </c>
      <c r="G476" s="43" t="s">
        <v>150</v>
      </c>
      <c r="H476" s="55">
        <v>56.649999999999999</v>
      </c>
      <c r="I476" s="56">
        <v>0</v>
      </c>
      <c r="J476" s="57">
        <f>ROUND(H476*I476,2)</f>
        <v>0</v>
      </c>
      <c r="K476" s="58">
        <v>0.20999999999999999</v>
      </c>
      <c r="L476" s="59">
        <f>ROUND(J476*1.21,2)</f>
        <v>0</v>
      </c>
      <c r="M476" s="13"/>
      <c r="N476" s="2"/>
      <c r="O476" s="2"/>
      <c r="P476" s="2"/>
      <c r="Q476" s="33">
        <f>IF(ISNUMBER(K476),IF(H476&gt;0,IF(I476&gt;0,J476,0),0),0)</f>
        <v>0</v>
      </c>
      <c r="R476" s="9">
        <f>IF(ISNUMBER(K476)=FALSE,J476,0)</f>
        <v>0</v>
      </c>
    </row>
    <row r="477" ht="12.75">
      <c r="A477" s="10"/>
      <c r="B477" s="49" t="s">
        <v>46</v>
      </c>
      <c r="C477" s="1"/>
      <c r="D477" s="1"/>
      <c r="E477" s="50" t="s">
        <v>7</v>
      </c>
      <c r="F477" s="1"/>
      <c r="G477" s="1"/>
      <c r="H477" s="40"/>
      <c r="I477" s="1"/>
      <c r="J477" s="40"/>
      <c r="K477" s="1"/>
      <c r="L477" s="1"/>
      <c r="M477" s="13"/>
      <c r="N477" s="2"/>
      <c r="O477" s="2"/>
      <c r="P477" s="2"/>
      <c r="Q477" s="2"/>
    </row>
    <row r="478" ht="12.75">
      <c r="A478" s="10"/>
      <c r="B478" s="49" t="s">
        <v>48</v>
      </c>
      <c r="C478" s="1"/>
      <c r="D478" s="1"/>
      <c r="E478" s="50" t="s">
        <v>409</v>
      </c>
      <c r="F478" s="1"/>
      <c r="G478" s="1"/>
      <c r="H478" s="40"/>
      <c r="I478" s="1"/>
      <c r="J478" s="40"/>
      <c r="K478" s="1"/>
      <c r="L478" s="1"/>
      <c r="M478" s="13"/>
      <c r="N478" s="2"/>
      <c r="O478" s="2"/>
      <c r="P478" s="2"/>
      <c r="Q478" s="2"/>
    </row>
    <row r="479" ht="12.75">
      <c r="A479" s="10"/>
      <c r="B479" s="49" t="s">
        <v>50</v>
      </c>
      <c r="C479" s="1"/>
      <c r="D479" s="1"/>
      <c r="E479" s="50" t="s">
        <v>410</v>
      </c>
      <c r="F479" s="1"/>
      <c r="G479" s="1"/>
      <c r="H479" s="40"/>
      <c r="I479" s="1"/>
      <c r="J479" s="40"/>
      <c r="K479" s="1"/>
      <c r="L479" s="1"/>
      <c r="M479" s="13"/>
      <c r="N479" s="2"/>
      <c r="O479" s="2"/>
      <c r="P479" s="2"/>
      <c r="Q479" s="2"/>
    </row>
    <row r="480" ht="12.75">
      <c r="A480" s="10"/>
      <c r="B480" s="49" t="s">
        <v>52</v>
      </c>
      <c r="C480" s="1"/>
      <c r="D480" s="1"/>
      <c r="E480" s="50" t="s">
        <v>53</v>
      </c>
      <c r="F480" s="1"/>
      <c r="G480" s="1"/>
      <c r="H480" s="40"/>
      <c r="I480" s="1"/>
      <c r="J480" s="40"/>
      <c r="K480" s="1"/>
      <c r="L480" s="1"/>
      <c r="M480" s="13"/>
      <c r="N480" s="2"/>
      <c r="O480" s="2"/>
      <c r="P480" s="2"/>
      <c r="Q480" s="2"/>
    </row>
    <row r="481" thickBot="1" ht="12.75">
      <c r="A481" s="10"/>
      <c r="B481" s="51" t="s">
        <v>54</v>
      </c>
      <c r="C481" s="52"/>
      <c r="D481" s="52"/>
      <c r="E481" s="53"/>
      <c r="F481" s="52"/>
      <c r="G481" s="52"/>
      <c r="H481" s="54"/>
      <c r="I481" s="52"/>
      <c r="J481" s="54"/>
      <c r="K481" s="52"/>
      <c r="L481" s="52"/>
      <c r="M481" s="13"/>
      <c r="N481" s="2"/>
      <c r="O481" s="2"/>
      <c r="P481" s="2"/>
      <c r="Q481" s="2"/>
    </row>
    <row r="482" thickTop="1" thickBot="1" ht="25" customHeight="1">
      <c r="A482" s="10"/>
      <c r="B482" s="1"/>
      <c r="C482" s="60">
        <v>5</v>
      </c>
      <c r="D482" s="1"/>
      <c r="E482" s="60" t="s">
        <v>94</v>
      </c>
      <c r="F482" s="1"/>
      <c r="G482" s="61" t="s">
        <v>79</v>
      </c>
      <c r="H482" s="62">
        <f>J428+J434+J440+J446+J452+J458+J464+J470+J476</f>
        <v>0</v>
      </c>
      <c r="I482" s="61" t="s">
        <v>80</v>
      </c>
      <c r="J482" s="63">
        <f>(L482-H482)</f>
        <v>0</v>
      </c>
      <c r="K482" s="61" t="s">
        <v>81</v>
      </c>
      <c r="L482" s="64">
        <f>ROUND((J428+J434+J440+J446+J452+J458+J464+J470+J476)*1.21,2)</f>
        <v>0</v>
      </c>
      <c r="M482" s="13"/>
      <c r="N482" s="2"/>
      <c r="O482" s="2"/>
      <c r="P482" s="2"/>
      <c r="Q482" s="33">
        <f>0+Q428+Q434+Q440+Q446+Q452+Q458+Q464+Q470+Q476</f>
        <v>0</v>
      </c>
      <c r="R482" s="9">
        <f>0+R428+R434+R440+R446+R452+R458+R464+R470+R476</f>
        <v>0</v>
      </c>
      <c r="S482" s="65">
        <f>Q482*(1+J482)+R482</f>
        <v>0</v>
      </c>
    </row>
    <row r="483" thickTop="1" thickBot="1" ht="25" customHeight="1">
      <c r="A483" s="10"/>
      <c r="B483" s="66"/>
      <c r="C483" s="66"/>
      <c r="D483" s="66"/>
      <c r="E483" s="66"/>
      <c r="F483" s="66"/>
      <c r="G483" s="67" t="s">
        <v>82</v>
      </c>
      <c r="H483" s="68">
        <f>0+J428+J434+J440+J446+J452+J458+J464+J470+J476</f>
        <v>0</v>
      </c>
      <c r="I483" s="67" t="s">
        <v>83</v>
      </c>
      <c r="J483" s="69">
        <f>0+J482</f>
        <v>0</v>
      </c>
      <c r="K483" s="67" t="s">
        <v>84</v>
      </c>
      <c r="L483" s="70">
        <f>0+L482</f>
        <v>0</v>
      </c>
      <c r="M483" s="13"/>
      <c r="N483" s="2"/>
      <c r="O483" s="2"/>
      <c r="P483" s="2"/>
      <c r="Q483" s="2"/>
    </row>
    <row r="484" ht="40" customHeight="1">
      <c r="A484" s="10"/>
      <c r="B484" s="75" t="s">
        <v>411</v>
      </c>
      <c r="C484" s="1"/>
      <c r="D484" s="1"/>
      <c r="E484" s="1"/>
      <c r="F484" s="1"/>
      <c r="G484" s="1"/>
      <c r="H484" s="40"/>
      <c r="I484" s="1"/>
      <c r="J484" s="40"/>
      <c r="K484" s="1"/>
      <c r="L484" s="1"/>
      <c r="M484" s="13"/>
      <c r="N484" s="2"/>
      <c r="O484" s="2"/>
      <c r="P484" s="2"/>
      <c r="Q484" s="2"/>
    </row>
    <row r="485" ht="12.75">
      <c r="A485" s="10"/>
      <c r="B485" s="41">
        <v>73</v>
      </c>
      <c r="C485" s="42" t="s">
        <v>412</v>
      </c>
      <c r="D485" s="42" t="s">
        <v>7</v>
      </c>
      <c r="E485" s="42" t="s">
        <v>413</v>
      </c>
      <c r="F485" s="42" t="s">
        <v>7</v>
      </c>
      <c r="G485" s="43" t="s">
        <v>223</v>
      </c>
      <c r="H485" s="44">
        <v>315.30000000000001</v>
      </c>
      <c r="I485" s="45">
        <v>0</v>
      </c>
      <c r="J485" s="46">
        <f>ROUND(H485*I485,2)</f>
        <v>0</v>
      </c>
      <c r="K485" s="47">
        <v>0.20999999999999999</v>
      </c>
      <c r="L485" s="48">
        <f>ROUND(J485*1.21,2)</f>
        <v>0</v>
      </c>
      <c r="M485" s="13"/>
      <c r="N485" s="2"/>
      <c r="O485" s="2"/>
      <c r="P485" s="2"/>
      <c r="Q485" s="33">
        <f>IF(ISNUMBER(K485),IF(H485&gt;0,IF(I485&gt;0,J485,0),0),0)</f>
        <v>0</v>
      </c>
      <c r="R485" s="9">
        <f>IF(ISNUMBER(K485)=FALSE,J485,0)</f>
        <v>0</v>
      </c>
    </row>
    <row r="486" ht="12.75">
      <c r="A486" s="10"/>
      <c r="B486" s="49" t="s">
        <v>46</v>
      </c>
      <c r="C486" s="1"/>
      <c r="D486" s="1"/>
      <c r="E486" s="50" t="s">
        <v>414</v>
      </c>
      <c r="F486" s="1"/>
      <c r="G486" s="1"/>
      <c r="H486" s="40"/>
      <c r="I486" s="1"/>
      <c r="J486" s="40"/>
      <c r="K486" s="1"/>
      <c r="L486" s="1"/>
      <c r="M486" s="13"/>
      <c r="N486" s="2"/>
      <c r="O486" s="2"/>
      <c r="P486" s="2"/>
      <c r="Q486" s="2"/>
    </row>
    <row r="487" ht="12.75">
      <c r="A487" s="10"/>
      <c r="B487" s="49" t="s">
        <v>48</v>
      </c>
      <c r="C487" s="1"/>
      <c r="D487" s="1"/>
      <c r="E487" s="50" t="s">
        <v>415</v>
      </c>
      <c r="F487" s="1"/>
      <c r="G487" s="1"/>
      <c r="H487" s="40"/>
      <c r="I487" s="1"/>
      <c r="J487" s="40"/>
      <c r="K487" s="1"/>
      <c r="L487" s="1"/>
      <c r="M487" s="13"/>
      <c r="N487" s="2"/>
      <c r="O487" s="2"/>
      <c r="P487" s="2"/>
      <c r="Q487" s="2"/>
    </row>
    <row r="488" ht="12.75">
      <c r="A488" s="10"/>
      <c r="B488" s="49" t="s">
        <v>50</v>
      </c>
      <c r="C488" s="1"/>
      <c r="D488" s="1"/>
      <c r="E488" s="50" t="s">
        <v>416</v>
      </c>
      <c r="F488" s="1"/>
      <c r="G488" s="1"/>
      <c r="H488" s="40"/>
      <c r="I488" s="1"/>
      <c r="J488" s="40"/>
      <c r="K488" s="1"/>
      <c r="L488" s="1"/>
      <c r="M488" s="13"/>
      <c r="N488" s="2"/>
      <c r="O488" s="2"/>
      <c r="P488" s="2"/>
      <c r="Q488" s="2"/>
    </row>
    <row r="489" ht="12.75">
      <c r="A489" s="10"/>
      <c r="B489" s="49" t="s">
        <v>52</v>
      </c>
      <c r="C489" s="1"/>
      <c r="D489" s="1"/>
      <c r="E489" s="50" t="s">
        <v>53</v>
      </c>
      <c r="F489" s="1"/>
      <c r="G489" s="1"/>
      <c r="H489" s="40"/>
      <c r="I489" s="1"/>
      <c r="J489" s="40"/>
      <c r="K489" s="1"/>
      <c r="L489" s="1"/>
      <c r="M489" s="13"/>
      <c r="N489" s="2"/>
      <c r="O489" s="2"/>
      <c r="P489" s="2"/>
      <c r="Q489" s="2"/>
    </row>
    <row r="490" thickBot="1" ht="12.75">
      <c r="A490" s="10"/>
      <c r="B490" s="51" t="s">
        <v>54</v>
      </c>
      <c r="C490" s="52"/>
      <c r="D490" s="52"/>
      <c r="E490" s="53"/>
      <c r="F490" s="52"/>
      <c r="G490" s="52"/>
      <c r="H490" s="54"/>
      <c r="I490" s="52"/>
      <c r="J490" s="54"/>
      <c r="K490" s="52"/>
      <c r="L490" s="52"/>
      <c r="M490" s="13"/>
      <c r="N490" s="2"/>
      <c r="O490" s="2"/>
      <c r="P490" s="2"/>
      <c r="Q490" s="2"/>
    </row>
    <row r="491" thickTop="1" thickBot="1" ht="25" customHeight="1">
      <c r="A491" s="10"/>
      <c r="B491" s="1"/>
      <c r="C491" s="60">
        <v>6</v>
      </c>
      <c r="D491" s="1"/>
      <c r="E491" s="60" t="s">
        <v>95</v>
      </c>
      <c r="F491" s="1"/>
      <c r="G491" s="61" t="s">
        <v>79</v>
      </c>
      <c r="H491" s="62">
        <f>0+J485</f>
        <v>0</v>
      </c>
      <c r="I491" s="61" t="s">
        <v>80</v>
      </c>
      <c r="J491" s="63">
        <f>(L491-H491)</f>
        <v>0</v>
      </c>
      <c r="K491" s="61" t="s">
        <v>81</v>
      </c>
      <c r="L491" s="64">
        <f>ROUND((0+J485)*1.21,2)</f>
        <v>0</v>
      </c>
      <c r="M491" s="13"/>
      <c r="N491" s="2"/>
      <c r="O491" s="2"/>
      <c r="P491" s="2"/>
      <c r="Q491" s="33">
        <f>0+Q485</f>
        <v>0</v>
      </c>
      <c r="R491" s="9">
        <f>0+R485</f>
        <v>0</v>
      </c>
      <c r="S491" s="65">
        <f>Q491*(1+J491)+R491</f>
        <v>0</v>
      </c>
    </row>
    <row r="492" thickTop="1" thickBot="1" ht="25" customHeight="1">
      <c r="A492" s="10"/>
      <c r="B492" s="66"/>
      <c r="C492" s="66"/>
      <c r="D492" s="66"/>
      <c r="E492" s="66"/>
      <c r="F492" s="66"/>
      <c r="G492" s="67" t="s">
        <v>82</v>
      </c>
      <c r="H492" s="68">
        <f>0+J485</f>
        <v>0</v>
      </c>
      <c r="I492" s="67" t="s">
        <v>83</v>
      </c>
      <c r="J492" s="69">
        <f>0+J491</f>
        <v>0</v>
      </c>
      <c r="K492" s="67" t="s">
        <v>84</v>
      </c>
      <c r="L492" s="70">
        <f>0+L491</f>
        <v>0</v>
      </c>
      <c r="M492" s="13"/>
      <c r="N492" s="2"/>
      <c r="O492" s="2"/>
      <c r="P492" s="2"/>
      <c r="Q492" s="2"/>
    </row>
    <row r="493" ht="40" customHeight="1">
      <c r="A493" s="10"/>
      <c r="B493" s="75" t="s">
        <v>417</v>
      </c>
      <c r="C493" s="1"/>
      <c r="D493" s="1"/>
      <c r="E493" s="1"/>
      <c r="F493" s="1"/>
      <c r="G493" s="1"/>
      <c r="H493" s="40"/>
      <c r="I493" s="1"/>
      <c r="J493" s="40"/>
      <c r="K493" s="1"/>
      <c r="L493" s="1"/>
      <c r="M493" s="13"/>
      <c r="N493" s="2"/>
      <c r="O493" s="2"/>
      <c r="P493" s="2"/>
      <c r="Q493" s="2"/>
    </row>
    <row r="494" ht="12.75">
      <c r="A494" s="10"/>
      <c r="B494" s="41">
        <v>74</v>
      </c>
      <c r="C494" s="42" t="s">
        <v>418</v>
      </c>
      <c r="D494" s="42" t="s">
        <v>7</v>
      </c>
      <c r="E494" s="42" t="s">
        <v>419</v>
      </c>
      <c r="F494" s="42" t="s">
        <v>7</v>
      </c>
      <c r="G494" s="43" t="s">
        <v>150</v>
      </c>
      <c r="H494" s="44">
        <v>40</v>
      </c>
      <c r="I494" s="45">
        <v>0</v>
      </c>
      <c r="J494" s="46">
        <f>ROUND(H494*I494,2)</f>
        <v>0</v>
      </c>
      <c r="K494" s="47">
        <v>0.20999999999999999</v>
      </c>
      <c r="L494" s="48">
        <f>ROUND(J494*1.21,2)</f>
        <v>0</v>
      </c>
      <c r="M494" s="13"/>
      <c r="N494" s="2"/>
      <c r="O494" s="2"/>
      <c r="P494" s="2"/>
      <c r="Q494" s="33">
        <f>IF(ISNUMBER(K494),IF(H494&gt;0,IF(I494&gt;0,J494,0),0),0)</f>
        <v>0</v>
      </c>
      <c r="R494" s="9">
        <f>IF(ISNUMBER(K494)=FALSE,J494,0)</f>
        <v>0</v>
      </c>
    </row>
    <row r="495" ht="12.75">
      <c r="A495" s="10"/>
      <c r="B495" s="49" t="s">
        <v>46</v>
      </c>
      <c r="C495" s="1"/>
      <c r="D495" s="1"/>
      <c r="E495" s="50" t="s">
        <v>420</v>
      </c>
      <c r="F495" s="1"/>
      <c r="G495" s="1"/>
      <c r="H495" s="40"/>
      <c r="I495" s="1"/>
      <c r="J495" s="40"/>
      <c r="K495" s="1"/>
      <c r="L495" s="1"/>
      <c r="M495" s="13"/>
      <c r="N495" s="2"/>
      <c r="O495" s="2"/>
      <c r="P495" s="2"/>
      <c r="Q495" s="2"/>
    </row>
    <row r="496" ht="12.75">
      <c r="A496" s="10"/>
      <c r="B496" s="49" t="s">
        <v>48</v>
      </c>
      <c r="C496" s="1"/>
      <c r="D496" s="1"/>
      <c r="E496" s="50" t="s">
        <v>421</v>
      </c>
      <c r="F496" s="1"/>
      <c r="G496" s="1"/>
      <c r="H496" s="40"/>
      <c r="I496" s="1"/>
      <c r="J496" s="40"/>
      <c r="K496" s="1"/>
      <c r="L496" s="1"/>
      <c r="M496" s="13"/>
      <c r="N496" s="2"/>
      <c r="O496" s="2"/>
      <c r="P496" s="2"/>
      <c r="Q496" s="2"/>
    </row>
    <row r="497" ht="12.75">
      <c r="A497" s="10"/>
      <c r="B497" s="49" t="s">
        <v>50</v>
      </c>
      <c r="C497" s="1"/>
      <c r="D497" s="1"/>
      <c r="E497" s="50" t="s">
        <v>422</v>
      </c>
      <c r="F497" s="1"/>
      <c r="G497" s="1"/>
      <c r="H497" s="40"/>
      <c r="I497" s="1"/>
      <c r="J497" s="40"/>
      <c r="K497" s="1"/>
      <c r="L497" s="1"/>
      <c r="M497" s="13"/>
      <c r="N497" s="2"/>
      <c r="O497" s="2"/>
      <c r="P497" s="2"/>
      <c r="Q497" s="2"/>
    </row>
    <row r="498" ht="12.75">
      <c r="A498" s="10"/>
      <c r="B498" s="49" t="s">
        <v>52</v>
      </c>
      <c r="C498" s="1"/>
      <c r="D498" s="1"/>
      <c r="E498" s="50" t="s">
        <v>53</v>
      </c>
      <c r="F498" s="1"/>
      <c r="G498" s="1"/>
      <c r="H498" s="40"/>
      <c r="I498" s="1"/>
      <c r="J498" s="40"/>
      <c r="K498" s="1"/>
      <c r="L498" s="1"/>
      <c r="M498" s="13"/>
      <c r="N498" s="2"/>
      <c r="O498" s="2"/>
      <c r="P498" s="2"/>
      <c r="Q498" s="2"/>
    </row>
    <row r="499" thickBot="1" ht="12.75">
      <c r="A499" s="10"/>
      <c r="B499" s="51" t="s">
        <v>54</v>
      </c>
      <c r="C499" s="52"/>
      <c r="D499" s="52"/>
      <c r="E499" s="53"/>
      <c r="F499" s="52"/>
      <c r="G499" s="52"/>
      <c r="H499" s="54"/>
      <c r="I499" s="52"/>
      <c r="J499" s="54"/>
      <c r="K499" s="52"/>
      <c r="L499" s="52"/>
      <c r="M499" s="13"/>
      <c r="N499" s="2"/>
      <c r="O499" s="2"/>
      <c r="P499" s="2"/>
      <c r="Q499" s="2"/>
    </row>
    <row r="500" thickTop="1" ht="12.75">
      <c r="A500" s="10"/>
      <c r="B500" s="41">
        <v>75</v>
      </c>
      <c r="C500" s="42" t="s">
        <v>423</v>
      </c>
      <c r="D500" s="42" t="s">
        <v>7</v>
      </c>
      <c r="E500" s="42" t="s">
        <v>424</v>
      </c>
      <c r="F500" s="42" t="s">
        <v>7</v>
      </c>
      <c r="G500" s="43" t="s">
        <v>223</v>
      </c>
      <c r="H500" s="55">
        <v>166.40000000000001</v>
      </c>
      <c r="I500" s="56">
        <v>0</v>
      </c>
      <c r="J500" s="57">
        <f>ROUND(H500*I500,2)</f>
        <v>0</v>
      </c>
      <c r="K500" s="58">
        <v>0.20999999999999999</v>
      </c>
      <c r="L500" s="59">
        <f>ROUND(J500*1.21,2)</f>
        <v>0</v>
      </c>
      <c r="M500" s="13"/>
      <c r="N500" s="2"/>
      <c r="O500" s="2"/>
      <c r="P500" s="2"/>
      <c r="Q500" s="33">
        <f>IF(ISNUMBER(K500),IF(H500&gt;0,IF(I500&gt;0,J500,0),0),0)</f>
        <v>0</v>
      </c>
      <c r="R500" s="9">
        <f>IF(ISNUMBER(K500)=FALSE,J500,0)</f>
        <v>0</v>
      </c>
    </row>
    <row r="501" ht="12.75">
      <c r="A501" s="10"/>
      <c r="B501" s="49" t="s">
        <v>46</v>
      </c>
      <c r="C501" s="1"/>
      <c r="D501" s="1"/>
      <c r="E501" s="50" t="s">
        <v>425</v>
      </c>
      <c r="F501" s="1"/>
      <c r="G501" s="1"/>
      <c r="H501" s="40"/>
      <c r="I501" s="1"/>
      <c r="J501" s="40"/>
      <c r="K501" s="1"/>
      <c r="L501" s="1"/>
      <c r="M501" s="13"/>
      <c r="N501" s="2"/>
      <c r="O501" s="2"/>
      <c r="P501" s="2"/>
      <c r="Q501" s="2"/>
    </row>
    <row r="502" ht="12.75">
      <c r="A502" s="10"/>
      <c r="B502" s="49" t="s">
        <v>48</v>
      </c>
      <c r="C502" s="1"/>
      <c r="D502" s="1"/>
      <c r="E502" s="50" t="s">
        <v>426</v>
      </c>
      <c r="F502" s="1"/>
      <c r="G502" s="1"/>
      <c r="H502" s="40"/>
      <c r="I502" s="1"/>
      <c r="J502" s="40"/>
      <c r="K502" s="1"/>
      <c r="L502" s="1"/>
      <c r="M502" s="13"/>
      <c r="N502" s="2"/>
      <c r="O502" s="2"/>
      <c r="P502" s="2"/>
      <c r="Q502" s="2"/>
    </row>
    <row r="503" ht="12.75">
      <c r="A503" s="10"/>
      <c r="B503" s="49" t="s">
        <v>50</v>
      </c>
      <c r="C503" s="1"/>
      <c r="D503" s="1"/>
      <c r="E503" s="50" t="s">
        <v>427</v>
      </c>
      <c r="F503" s="1"/>
      <c r="G503" s="1"/>
      <c r="H503" s="40"/>
      <c r="I503" s="1"/>
      <c r="J503" s="40"/>
      <c r="K503" s="1"/>
      <c r="L503" s="1"/>
      <c r="M503" s="13"/>
      <c r="N503" s="2"/>
      <c r="O503" s="2"/>
      <c r="P503" s="2"/>
      <c r="Q503" s="2"/>
    </row>
    <row r="504" ht="12.75">
      <c r="A504" s="10"/>
      <c r="B504" s="49" t="s">
        <v>52</v>
      </c>
      <c r="C504" s="1"/>
      <c r="D504" s="1"/>
      <c r="E504" s="50" t="s">
        <v>53</v>
      </c>
      <c r="F504" s="1"/>
      <c r="G504" s="1"/>
      <c r="H504" s="40"/>
      <c r="I504" s="1"/>
      <c r="J504" s="40"/>
      <c r="K504" s="1"/>
      <c r="L504" s="1"/>
      <c r="M504" s="13"/>
      <c r="N504" s="2"/>
      <c r="O504" s="2"/>
      <c r="P504" s="2"/>
      <c r="Q504" s="2"/>
    </row>
    <row r="505" thickBot="1" ht="12.75">
      <c r="A505" s="10"/>
      <c r="B505" s="51" t="s">
        <v>54</v>
      </c>
      <c r="C505" s="52"/>
      <c r="D505" s="52"/>
      <c r="E505" s="53"/>
      <c r="F505" s="52"/>
      <c r="G505" s="52"/>
      <c r="H505" s="54"/>
      <c r="I505" s="52"/>
      <c r="J505" s="54"/>
      <c r="K505" s="52"/>
      <c r="L505" s="52"/>
      <c r="M505" s="13"/>
      <c r="N505" s="2"/>
      <c r="O505" s="2"/>
      <c r="P505" s="2"/>
      <c r="Q505" s="2"/>
    </row>
    <row r="506" thickTop="1" ht="12.75">
      <c r="A506" s="10"/>
      <c r="B506" s="41">
        <v>76</v>
      </c>
      <c r="C506" s="42" t="s">
        <v>428</v>
      </c>
      <c r="D506" s="42" t="s">
        <v>7</v>
      </c>
      <c r="E506" s="42" t="s">
        <v>429</v>
      </c>
      <c r="F506" s="42" t="s">
        <v>7</v>
      </c>
      <c r="G506" s="43" t="s">
        <v>223</v>
      </c>
      <c r="H506" s="55">
        <v>297.60000000000002</v>
      </c>
      <c r="I506" s="56">
        <v>0</v>
      </c>
      <c r="J506" s="57">
        <f>ROUND(H506*I506,2)</f>
        <v>0</v>
      </c>
      <c r="K506" s="58">
        <v>0.20999999999999999</v>
      </c>
      <c r="L506" s="59">
        <f>ROUND(J506*1.21,2)</f>
        <v>0</v>
      </c>
      <c r="M506" s="13"/>
      <c r="N506" s="2"/>
      <c r="O506" s="2"/>
      <c r="P506" s="2"/>
      <c r="Q506" s="33">
        <f>IF(ISNUMBER(K506),IF(H506&gt;0,IF(I506&gt;0,J506,0),0),0)</f>
        <v>0</v>
      </c>
      <c r="R506" s="9">
        <f>IF(ISNUMBER(K506)=FALSE,J506,0)</f>
        <v>0</v>
      </c>
    </row>
    <row r="507" ht="12.75">
      <c r="A507" s="10"/>
      <c r="B507" s="49" t="s">
        <v>46</v>
      </c>
      <c r="C507" s="1"/>
      <c r="D507" s="1"/>
      <c r="E507" s="50" t="s">
        <v>430</v>
      </c>
      <c r="F507" s="1"/>
      <c r="G507" s="1"/>
      <c r="H507" s="40"/>
      <c r="I507" s="1"/>
      <c r="J507" s="40"/>
      <c r="K507" s="1"/>
      <c r="L507" s="1"/>
      <c r="M507" s="13"/>
      <c r="N507" s="2"/>
      <c r="O507" s="2"/>
      <c r="P507" s="2"/>
      <c r="Q507" s="2"/>
    </row>
    <row r="508" ht="12.75">
      <c r="A508" s="10"/>
      <c r="B508" s="49" t="s">
        <v>48</v>
      </c>
      <c r="C508" s="1"/>
      <c r="D508" s="1"/>
      <c r="E508" s="50" t="s">
        <v>431</v>
      </c>
      <c r="F508" s="1"/>
      <c r="G508" s="1"/>
      <c r="H508" s="40"/>
      <c r="I508" s="1"/>
      <c r="J508" s="40"/>
      <c r="K508" s="1"/>
      <c r="L508" s="1"/>
      <c r="M508" s="13"/>
      <c r="N508" s="2"/>
      <c r="O508" s="2"/>
      <c r="P508" s="2"/>
      <c r="Q508" s="2"/>
    </row>
    <row r="509" ht="12.75">
      <c r="A509" s="10"/>
      <c r="B509" s="49" t="s">
        <v>50</v>
      </c>
      <c r="C509" s="1"/>
      <c r="D509" s="1"/>
      <c r="E509" s="50" t="s">
        <v>432</v>
      </c>
      <c r="F509" s="1"/>
      <c r="G509" s="1"/>
      <c r="H509" s="40"/>
      <c r="I509" s="1"/>
      <c r="J509" s="40"/>
      <c r="K509" s="1"/>
      <c r="L509" s="1"/>
      <c r="M509" s="13"/>
      <c r="N509" s="2"/>
      <c r="O509" s="2"/>
      <c r="P509" s="2"/>
      <c r="Q509" s="2"/>
    </row>
    <row r="510" ht="12.75">
      <c r="A510" s="10"/>
      <c r="B510" s="49" t="s">
        <v>52</v>
      </c>
      <c r="C510" s="1"/>
      <c r="D510" s="1"/>
      <c r="E510" s="50" t="s">
        <v>53</v>
      </c>
      <c r="F510" s="1"/>
      <c r="G510" s="1"/>
      <c r="H510" s="40"/>
      <c r="I510" s="1"/>
      <c r="J510" s="40"/>
      <c r="K510" s="1"/>
      <c r="L510" s="1"/>
      <c r="M510" s="13"/>
      <c r="N510" s="2"/>
      <c r="O510" s="2"/>
      <c r="P510" s="2"/>
      <c r="Q510" s="2"/>
    </row>
    <row r="511" thickBot="1" ht="12.75">
      <c r="A511" s="10"/>
      <c r="B511" s="51" t="s">
        <v>54</v>
      </c>
      <c r="C511" s="52"/>
      <c r="D511" s="52"/>
      <c r="E511" s="53"/>
      <c r="F511" s="52"/>
      <c r="G511" s="52"/>
      <c r="H511" s="54"/>
      <c r="I511" s="52"/>
      <c r="J511" s="54"/>
      <c r="K511" s="52"/>
      <c r="L511" s="52"/>
      <c r="M511" s="13"/>
      <c r="N511" s="2"/>
      <c r="O511" s="2"/>
      <c r="P511" s="2"/>
      <c r="Q511" s="2"/>
    </row>
    <row r="512" thickTop="1" ht="12.75">
      <c r="A512" s="10"/>
      <c r="B512" s="41">
        <v>77</v>
      </c>
      <c r="C512" s="42" t="s">
        <v>433</v>
      </c>
      <c r="D512" s="42" t="s">
        <v>7</v>
      </c>
      <c r="E512" s="42" t="s">
        <v>434</v>
      </c>
      <c r="F512" s="42" t="s">
        <v>7</v>
      </c>
      <c r="G512" s="43" t="s">
        <v>223</v>
      </c>
      <c r="H512" s="55">
        <v>46.119999999999997</v>
      </c>
      <c r="I512" s="56">
        <v>0</v>
      </c>
      <c r="J512" s="57">
        <f>ROUND(H512*I512,2)</f>
        <v>0</v>
      </c>
      <c r="K512" s="58">
        <v>0.20999999999999999</v>
      </c>
      <c r="L512" s="59">
        <f>ROUND(J512*1.21,2)</f>
        <v>0</v>
      </c>
      <c r="M512" s="13"/>
      <c r="N512" s="2"/>
      <c r="O512" s="2"/>
      <c r="P512" s="2"/>
      <c r="Q512" s="33">
        <f>IF(ISNUMBER(K512),IF(H512&gt;0,IF(I512&gt;0,J512,0),0),0)</f>
        <v>0</v>
      </c>
      <c r="R512" s="9">
        <f>IF(ISNUMBER(K512)=FALSE,J512,0)</f>
        <v>0</v>
      </c>
    </row>
    <row r="513" ht="12.75">
      <c r="A513" s="10"/>
      <c r="B513" s="49" t="s">
        <v>46</v>
      </c>
      <c r="C513" s="1"/>
      <c r="D513" s="1"/>
      <c r="E513" s="50" t="s">
        <v>435</v>
      </c>
      <c r="F513" s="1"/>
      <c r="G513" s="1"/>
      <c r="H513" s="40"/>
      <c r="I513" s="1"/>
      <c r="J513" s="40"/>
      <c r="K513" s="1"/>
      <c r="L513" s="1"/>
      <c r="M513" s="13"/>
      <c r="N513" s="2"/>
      <c r="O513" s="2"/>
      <c r="P513" s="2"/>
      <c r="Q513" s="2"/>
    </row>
    <row r="514" ht="12.75">
      <c r="A514" s="10"/>
      <c r="B514" s="49" t="s">
        <v>48</v>
      </c>
      <c r="C514" s="1"/>
      <c r="D514" s="1"/>
      <c r="E514" s="50" t="s">
        <v>436</v>
      </c>
      <c r="F514" s="1"/>
      <c r="G514" s="1"/>
      <c r="H514" s="40"/>
      <c r="I514" s="1"/>
      <c r="J514" s="40"/>
      <c r="K514" s="1"/>
      <c r="L514" s="1"/>
      <c r="M514" s="13"/>
      <c r="N514" s="2"/>
      <c r="O514" s="2"/>
      <c r="P514" s="2"/>
      <c r="Q514" s="2"/>
    </row>
    <row r="515" ht="12.75">
      <c r="A515" s="10"/>
      <c r="B515" s="49" t="s">
        <v>50</v>
      </c>
      <c r="C515" s="1"/>
      <c r="D515" s="1"/>
      <c r="E515" s="50" t="s">
        <v>437</v>
      </c>
      <c r="F515" s="1"/>
      <c r="G515" s="1"/>
      <c r="H515" s="40"/>
      <c r="I515" s="1"/>
      <c r="J515" s="40"/>
      <c r="K515" s="1"/>
      <c r="L515" s="1"/>
      <c r="M515" s="13"/>
      <c r="N515" s="2"/>
      <c r="O515" s="2"/>
      <c r="P515" s="2"/>
      <c r="Q515" s="2"/>
    </row>
    <row r="516" ht="12.75">
      <c r="A516" s="10"/>
      <c r="B516" s="49" t="s">
        <v>52</v>
      </c>
      <c r="C516" s="1"/>
      <c r="D516" s="1"/>
      <c r="E516" s="50" t="s">
        <v>53</v>
      </c>
      <c r="F516" s="1"/>
      <c r="G516" s="1"/>
      <c r="H516" s="40"/>
      <c r="I516" s="1"/>
      <c r="J516" s="40"/>
      <c r="K516" s="1"/>
      <c r="L516" s="1"/>
      <c r="M516" s="13"/>
      <c r="N516" s="2"/>
      <c r="O516" s="2"/>
      <c r="P516" s="2"/>
      <c r="Q516" s="2"/>
    </row>
    <row r="517" thickBot="1" ht="12.75">
      <c r="A517" s="10"/>
      <c r="B517" s="51" t="s">
        <v>54</v>
      </c>
      <c r="C517" s="52"/>
      <c r="D517" s="52"/>
      <c r="E517" s="53"/>
      <c r="F517" s="52"/>
      <c r="G517" s="52"/>
      <c r="H517" s="54"/>
      <c r="I517" s="52"/>
      <c r="J517" s="54"/>
      <c r="K517" s="52"/>
      <c r="L517" s="52"/>
      <c r="M517" s="13"/>
      <c r="N517" s="2"/>
      <c r="O517" s="2"/>
      <c r="P517" s="2"/>
      <c r="Q517" s="2"/>
    </row>
    <row r="518" thickTop="1" ht="12.75">
      <c r="A518" s="10"/>
      <c r="B518" s="41">
        <v>78</v>
      </c>
      <c r="C518" s="42" t="s">
        <v>438</v>
      </c>
      <c r="D518" s="42" t="s">
        <v>7</v>
      </c>
      <c r="E518" s="42" t="s">
        <v>439</v>
      </c>
      <c r="F518" s="42" t="s">
        <v>7</v>
      </c>
      <c r="G518" s="43" t="s">
        <v>223</v>
      </c>
      <c r="H518" s="55">
        <v>9.9450000000000003</v>
      </c>
      <c r="I518" s="56">
        <v>0</v>
      </c>
      <c r="J518" s="57">
        <f>ROUND(H518*I518,2)</f>
        <v>0</v>
      </c>
      <c r="K518" s="58">
        <v>0.20999999999999999</v>
      </c>
      <c r="L518" s="59">
        <f>ROUND(J518*1.21,2)</f>
        <v>0</v>
      </c>
      <c r="M518" s="13"/>
      <c r="N518" s="2"/>
      <c r="O518" s="2"/>
      <c r="P518" s="2"/>
      <c r="Q518" s="33">
        <f>IF(ISNUMBER(K518),IF(H518&gt;0,IF(I518&gt;0,J518,0),0),0)</f>
        <v>0</v>
      </c>
      <c r="R518" s="9">
        <f>IF(ISNUMBER(K518)=FALSE,J518,0)</f>
        <v>0</v>
      </c>
    </row>
    <row r="519" ht="12.75">
      <c r="A519" s="10"/>
      <c r="B519" s="49" t="s">
        <v>46</v>
      </c>
      <c r="C519" s="1"/>
      <c r="D519" s="1"/>
      <c r="E519" s="50" t="s">
        <v>440</v>
      </c>
      <c r="F519" s="1"/>
      <c r="G519" s="1"/>
      <c r="H519" s="40"/>
      <c r="I519" s="1"/>
      <c r="J519" s="40"/>
      <c r="K519" s="1"/>
      <c r="L519" s="1"/>
      <c r="M519" s="13"/>
      <c r="N519" s="2"/>
      <c r="O519" s="2"/>
      <c r="P519" s="2"/>
      <c r="Q519" s="2"/>
    </row>
    <row r="520" ht="12.75">
      <c r="A520" s="10"/>
      <c r="B520" s="49" t="s">
        <v>48</v>
      </c>
      <c r="C520" s="1"/>
      <c r="D520" s="1"/>
      <c r="E520" s="50" t="s">
        <v>441</v>
      </c>
      <c r="F520" s="1"/>
      <c r="G520" s="1"/>
      <c r="H520" s="40"/>
      <c r="I520" s="1"/>
      <c r="J520" s="40"/>
      <c r="K520" s="1"/>
      <c r="L520" s="1"/>
      <c r="M520" s="13"/>
      <c r="N520" s="2"/>
      <c r="O520" s="2"/>
      <c r="P520" s="2"/>
      <c r="Q520" s="2"/>
    </row>
    <row r="521" ht="12.75">
      <c r="A521" s="10"/>
      <c r="B521" s="49" t="s">
        <v>50</v>
      </c>
      <c r="C521" s="1"/>
      <c r="D521" s="1"/>
      <c r="E521" s="50" t="s">
        <v>437</v>
      </c>
      <c r="F521" s="1"/>
      <c r="G521" s="1"/>
      <c r="H521" s="40"/>
      <c r="I521" s="1"/>
      <c r="J521" s="40"/>
      <c r="K521" s="1"/>
      <c r="L521" s="1"/>
      <c r="M521" s="13"/>
      <c r="N521" s="2"/>
      <c r="O521" s="2"/>
      <c r="P521" s="2"/>
      <c r="Q521" s="2"/>
    </row>
    <row r="522" ht="12.75">
      <c r="A522" s="10"/>
      <c r="B522" s="49" t="s">
        <v>52</v>
      </c>
      <c r="C522" s="1"/>
      <c r="D522" s="1"/>
      <c r="E522" s="50" t="s">
        <v>53</v>
      </c>
      <c r="F522" s="1"/>
      <c r="G522" s="1"/>
      <c r="H522" s="40"/>
      <c r="I522" s="1"/>
      <c r="J522" s="40"/>
      <c r="K522" s="1"/>
      <c r="L522" s="1"/>
      <c r="M522" s="13"/>
      <c r="N522" s="2"/>
      <c r="O522" s="2"/>
      <c r="P522" s="2"/>
      <c r="Q522" s="2"/>
    </row>
    <row r="523" thickBot="1" ht="12.75">
      <c r="A523" s="10"/>
      <c r="B523" s="51" t="s">
        <v>54</v>
      </c>
      <c r="C523" s="52"/>
      <c r="D523" s="52"/>
      <c r="E523" s="53"/>
      <c r="F523" s="52"/>
      <c r="G523" s="52"/>
      <c r="H523" s="54"/>
      <c r="I523" s="52"/>
      <c r="J523" s="54"/>
      <c r="K523" s="52"/>
      <c r="L523" s="52"/>
      <c r="M523" s="13"/>
      <c r="N523" s="2"/>
      <c r="O523" s="2"/>
      <c r="P523" s="2"/>
      <c r="Q523" s="2"/>
    </row>
    <row r="524" thickTop="1" thickBot="1" ht="25" customHeight="1">
      <c r="A524" s="10"/>
      <c r="B524" s="1"/>
      <c r="C524" s="60">
        <v>7</v>
      </c>
      <c r="D524" s="1"/>
      <c r="E524" s="60" t="s">
        <v>96</v>
      </c>
      <c r="F524" s="1"/>
      <c r="G524" s="61" t="s">
        <v>79</v>
      </c>
      <c r="H524" s="62">
        <f>J494+J500+J506+J512+J518</f>
        <v>0</v>
      </c>
      <c r="I524" s="61" t="s">
        <v>80</v>
      </c>
      <c r="J524" s="63">
        <f>(L524-H524)</f>
        <v>0</v>
      </c>
      <c r="K524" s="61" t="s">
        <v>81</v>
      </c>
      <c r="L524" s="64">
        <f>ROUND((J494+J500+J506+J512+J518)*1.21,2)</f>
        <v>0</v>
      </c>
      <c r="M524" s="13"/>
      <c r="N524" s="2"/>
      <c r="O524" s="2"/>
      <c r="P524" s="2"/>
      <c r="Q524" s="33">
        <f>0+Q494+Q500+Q506+Q512+Q518</f>
        <v>0</v>
      </c>
      <c r="R524" s="9">
        <f>0+R494+R500+R506+R512+R518</f>
        <v>0</v>
      </c>
      <c r="S524" s="65">
        <f>Q524*(1+J524)+R524</f>
        <v>0</v>
      </c>
    </row>
    <row r="525" thickTop="1" thickBot="1" ht="25" customHeight="1">
      <c r="A525" s="10"/>
      <c r="B525" s="66"/>
      <c r="C525" s="66"/>
      <c r="D525" s="66"/>
      <c r="E525" s="66"/>
      <c r="F525" s="66"/>
      <c r="G525" s="67" t="s">
        <v>82</v>
      </c>
      <c r="H525" s="68">
        <f>0+J494+J500+J506+J512+J518</f>
        <v>0</v>
      </c>
      <c r="I525" s="67" t="s">
        <v>83</v>
      </c>
      <c r="J525" s="69">
        <f>0+J524</f>
        <v>0</v>
      </c>
      <c r="K525" s="67" t="s">
        <v>84</v>
      </c>
      <c r="L525" s="70">
        <f>0+L524</f>
        <v>0</v>
      </c>
      <c r="M525" s="13"/>
      <c r="N525" s="2"/>
      <c r="O525" s="2"/>
      <c r="P525" s="2"/>
      <c r="Q525" s="2"/>
    </row>
    <row r="526" ht="40" customHeight="1">
      <c r="A526" s="10"/>
      <c r="B526" s="75" t="s">
        <v>442</v>
      </c>
      <c r="C526" s="1"/>
      <c r="D526" s="1"/>
      <c r="E526" s="1"/>
      <c r="F526" s="1"/>
      <c r="G526" s="1"/>
      <c r="H526" s="40"/>
      <c r="I526" s="1"/>
      <c r="J526" s="40"/>
      <c r="K526" s="1"/>
      <c r="L526" s="1"/>
      <c r="M526" s="13"/>
      <c r="N526" s="2"/>
      <c r="O526" s="2"/>
      <c r="P526" s="2"/>
      <c r="Q526" s="2"/>
    </row>
    <row r="527" ht="12.75">
      <c r="A527" s="10"/>
      <c r="B527" s="41">
        <v>79</v>
      </c>
      <c r="C527" s="42" t="s">
        <v>443</v>
      </c>
      <c r="D527" s="42" t="s">
        <v>7</v>
      </c>
      <c r="E527" s="42" t="s">
        <v>444</v>
      </c>
      <c r="F527" s="42" t="s">
        <v>7</v>
      </c>
      <c r="G527" s="43" t="s">
        <v>150</v>
      </c>
      <c r="H527" s="44">
        <v>3.7999999999999998</v>
      </c>
      <c r="I527" s="45">
        <v>0</v>
      </c>
      <c r="J527" s="46">
        <f>ROUND(H527*I527,2)</f>
        <v>0</v>
      </c>
      <c r="K527" s="47">
        <v>0.20999999999999999</v>
      </c>
      <c r="L527" s="48">
        <f>ROUND(J527*1.21,2)</f>
        <v>0</v>
      </c>
      <c r="M527" s="13"/>
      <c r="N527" s="2"/>
      <c r="O527" s="2"/>
      <c r="P527" s="2"/>
      <c r="Q527" s="33">
        <f>IF(ISNUMBER(K527),IF(H527&gt;0,IF(I527&gt;0,J527,0),0),0)</f>
        <v>0</v>
      </c>
      <c r="R527" s="9">
        <f>IF(ISNUMBER(K527)=FALSE,J527,0)</f>
        <v>0</v>
      </c>
    </row>
    <row r="528" ht="12.75">
      <c r="A528" s="10"/>
      <c r="B528" s="49" t="s">
        <v>46</v>
      </c>
      <c r="C528" s="1"/>
      <c r="D528" s="1"/>
      <c r="E528" s="50" t="s">
        <v>445</v>
      </c>
      <c r="F528" s="1"/>
      <c r="G528" s="1"/>
      <c r="H528" s="40"/>
      <c r="I528" s="1"/>
      <c r="J528" s="40"/>
      <c r="K528" s="1"/>
      <c r="L528" s="1"/>
      <c r="M528" s="13"/>
      <c r="N528" s="2"/>
      <c r="O528" s="2"/>
      <c r="P528" s="2"/>
      <c r="Q528" s="2"/>
    </row>
    <row r="529" ht="12.75">
      <c r="A529" s="10"/>
      <c r="B529" s="49" t="s">
        <v>48</v>
      </c>
      <c r="C529" s="1"/>
      <c r="D529" s="1"/>
      <c r="E529" s="50" t="s">
        <v>446</v>
      </c>
      <c r="F529" s="1"/>
      <c r="G529" s="1"/>
      <c r="H529" s="40"/>
      <c r="I529" s="1"/>
      <c r="J529" s="40"/>
      <c r="K529" s="1"/>
      <c r="L529" s="1"/>
      <c r="M529" s="13"/>
      <c r="N529" s="2"/>
      <c r="O529" s="2"/>
      <c r="P529" s="2"/>
      <c r="Q529" s="2"/>
    </row>
    <row r="530" ht="12.75">
      <c r="A530" s="10"/>
      <c r="B530" s="49" t="s">
        <v>50</v>
      </c>
      <c r="C530" s="1"/>
      <c r="D530" s="1"/>
      <c r="E530" s="50" t="s">
        <v>447</v>
      </c>
      <c r="F530" s="1"/>
      <c r="G530" s="1"/>
      <c r="H530" s="40"/>
      <c r="I530" s="1"/>
      <c r="J530" s="40"/>
      <c r="K530" s="1"/>
      <c r="L530" s="1"/>
      <c r="M530" s="13"/>
      <c r="N530" s="2"/>
      <c r="O530" s="2"/>
      <c r="P530" s="2"/>
      <c r="Q530" s="2"/>
    </row>
    <row r="531" ht="12.75">
      <c r="A531" s="10"/>
      <c r="B531" s="49" t="s">
        <v>52</v>
      </c>
      <c r="C531" s="1"/>
      <c r="D531" s="1"/>
      <c r="E531" s="50" t="s">
        <v>53</v>
      </c>
      <c r="F531" s="1"/>
      <c r="G531" s="1"/>
      <c r="H531" s="40"/>
      <c r="I531" s="1"/>
      <c r="J531" s="40"/>
      <c r="K531" s="1"/>
      <c r="L531" s="1"/>
      <c r="M531" s="13"/>
      <c r="N531" s="2"/>
      <c r="O531" s="2"/>
      <c r="P531" s="2"/>
      <c r="Q531" s="2"/>
    </row>
    <row r="532" thickBot="1" ht="12.75">
      <c r="A532" s="10"/>
      <c r="B532" s="51" t="s">
        <v>54</v>
      </c>
      <c r="C532" s="52"/>
      <c r="D532" s="52"/>
      <c r="E532" s="53"/>
      <c r="F532" s="52"/>
      <c r="G532" s="52"/>
      <c r="H532" s="54"/>
      <c r="I532" s="52"/>
      <c r="J532" s="54"/>
      <c r="K532" s="52"/>
      <c r="L532" s="52"/>
      <c r="M532" s="13"/>
      <c r="N532" s="2"/>
      <c r="O532" s="2"/>
      <c r="P532" s="2"/>
      <c r="Q532" s="2"/>
    </row>
    <row r="533" thickTop="1" ht="12.75">
      <c r="A533" s="10"/>
      <c r="B533" s="41">
        <v>80</v>
      </c>
      <c r="C533" s="42" t="s">
        <v>448</v>
      </c>
      <c r="D533" s="42" t="s">
        <v>7</v>
      </c>
      <c r="E533" s="42" t="s">
        <v>449</v>
      </c>
      <c r="F533" s="42" t="s">
        <v>7</v>
      </c>
      <c r="G533" s="43" t="s">
        <v>150</v>
      </c>
      <c r="H533" s="55">
        <v>9.5999999999999996</v>
      </c>
      <c r="I533" s="56">
        <v>0</v>
      </c>
      <c r="J533" s="57">
        <f>ROUND(H533*I533,2)</f>
        <v>0</v>
      </c>
      <c r="K533" s="58">
        <v>0.20999999999999999</v>
      </c>
      <c r="L533" s="59">
        <f>ROUND(J533*1.21,2)</f>
        <v>0</v>
      </c>
      <c r="M533" s="13"/>
      <c r="N533" s="2"/>
      <c r="O533" s="2"/>
      <c r="P533" s="2"/>
      <c r="Q533" s="33">
        <f>IF(ISNUMBER(K533),IF(H533&gt;0,IF(I533&gt;0,J533,0),0),0)</f>
        <v>0</v>
      </c>
      <c r="R533" s="9">
        <f>IF(ISNUMBER(K533)=FALSE,J533,0)</f>
        <v>0</v>
      </c>
    </row>
    <row r="534" ht="12.75">
      <c r="A534" s="10"/>
      <c r="B534" s="49" t="s">
        <v>46</v>
      </c>
      <c r="C534" s="1"/>
      <c r="D534" s="1"/>
      <c r="E534" s="50" t="s">
        <v>450</v>
      </c>
      <c r="F534" s="1"/>
      <c r="G534" s="1"/>
      <c r="H534" s="40"/>
      <c r="I534" s="1"/>
      <c r="J534" s="40"/>
      <c r="K534" s="1"/>
      <c r="L534" s="1"/>
      <c r="M534" s="13"/>
      <c r="N534" s="2"/>
      <c r="O534" s="2"/>
      <c r="P534" s="2"/>
      <c r="Q534" s="2"/>
    </row>
    <row r="535" ht="12.75">
      <c r="A535" s="10"/>
      <c r="B535" s="49" t="s">
        <v>48</v>
      </c>
      <c r="C535" s="1"/>
      <c r="D535" s="1"/>
      <c r="E535" s="50" t="s">
        <v>451</v>
      </c>
      <c r="F535" s="1"/>
      <c r="G535" s="1"/>
      <c r="H535" s="40"/>
      <c r="I535" s="1"/>
      <c r="J535" s="40"/>
      <c r="K535" s="1"/>
      <c r="L535" s="1"/>
      <c r="M535" s="13"/>
      <c r="N535" s="2"/>
      <c r="O535" s="2"/>
      <c r="P535" s="2"/>
      <c r="Q535" s="2"/>
    </row>
    <row r="536" ht="12.75">
      <c r="A536" s="10"/>
      <c r="B536" s="49" t="s">
        <v>50</v>
      </c>
      <c r="C536" s="1"/>
      <c r="D536" s="1"/>
      <c r="E536" s="50" t="s">
        <v>452</v>
      </c>
      <c r="F536" s="1"/>
      <c r="G536" s="1"/>
      <c r="H536" s="40"/>
      <c r="I536" s="1"/>
      <c r="J536" s="40"/>
      <c r="K536" s="1"/>
      <c r="L536" s="1"/>
      <c r="M536" s="13"/>
      <c r="N536" s="2"/>
      <c r="O536" s="2"/>
      <c r="P536" s="2"/>
      <c r="Q536" s="2"/>
    </row>
    <row r="537" ht="12.75">
      <c r="A537" s="10"/>
      <c r="B537" s="49" t="s">
        <v>52</v>
      </c>
      <c r="C537" s="1"/>
      <c r="D537" s="1"/>
      <c r="E537" s="50" t="s">
        <v>53</v>
      </c>
      <c r="F537" s="1"/>
      <c r="G537" s="1"/>
      <c r="H537" s="40"/>
      <c r="I537" s="1"/>
      <c r="J537" s="40"/>
      <c r="K537" s="1"/>
      <c r="L537" s="1"/>
      <c r="M537" s="13"/>
      <c r="N537" s="2"/>
      <c r="O537" s="2"/>
      <c r="P537" s="2"/>
      <c r="Q537" s="2"/>
    </row>
    <row r="538" thickBot="1" ht="12.75">
      <c r="A538" s="10"/>
      <c r="B538" s="51" t="s">
        <v>54</v>
      </c>
      <c r="C538" s="52"/>
      <c r="D538" s="52"/>
      <c r="E538" s="53"/>
      <c r="F538" s="52"/>
      <c r="G538" s="52"/>
      <c r="H538" s="54"/>
      <c r="I538" s="52"/>
      <c r="J538" s="54"/>
      <c r="K538" s="52"/>
      <c r="L538" s="52"/>
      <c r="M538" s="13"/>
      <c r="N538" s="2"/>
      <c r="O538" s="2"/>
      <c r="P538" s="2"/>
      <c r="Q538" s="2"/>
    </row>
    <row r="539" thickTop="1" ht="12.75">
      <c r="A539" s="10"/>
      <c r="B539" s="41">
        <v>81</v>
      </c>
      <c r="C539" s="42" t="s">
        <v>453</v>
      </c>
      <c r="D539" s="42" t="s">
        <v>7</v>
      </c>
      <c r="E539" s="42" t="s">
        <v>454</v>
      </c>
      <c r="F539" s="42" t="s">
        <v>7</v>
      </c>
      <c r="G539" s="43" t="s">
        <v>150</v>
      </c>
      <c r="H539" s="55">
        <v>28</v>
      </c>
      <c r="I539" s="56">
        <v>0</v>
      </c>
      <c r="J539" s="57">
        <f>ROUND(H539*I539,2)</f>
        <v>0</v>
      </c>
      <c r="K539" s="58">
        <v>0.20999999999999999</v>
      </c>
      <c r="L539" s="59">
        <f>ROUND(J539*1.21,2)</f>
        <v>0</v>
      </c>
      <c r="M539" s="13"/>
      <c r="N539" s="2"/>
      <c r="O539" s="2"/>
      <c r="P539" s="2"/>
      <c r="Q539" s="33">
        <f>IF(ISNUMBER(K539),IF(H539&gt;0,IF(I539&gt;0,J539,0),0),0)</f>
        <v>0</v>
      </c>
      <c r="R539" s="9">
        <f>IF(ISNUMBER(K539)=FALSE,J539,0)</f>
        <v>0</v>
      </c>
    </row>
    <row r="540" ht="12.75">
      <c r="A540" s="10"/>
      <c r="B540" s="49" t="s">
        <v>46</v>
      </c>
      <c r="C540" s="1"/>
      <c r="D540" s="1"/>
      <c r="E540" s="50" t="s">
        <v>455</v>
      </c>
      <c r="F540" s="1"/>
      <c r="G540" s="1"/>
      <c r="H540" s="40"/>
      <c r="I540" s="1"/>
      <c r="J540" s="40"/>
      <c r="K540" s="1"/>
      <c r="L540" s="1"/>
      <c r="M540" s="13"/>
      <c r="N540" s="2"/>
      <c r="O540" s="2"/>
      <c r="P540" s="2"/>
      <c r="Q540" s="2"/>
    </row>
    <row r="541" ht="12.75">
      <c r="A541" s="10"/>
      <c r="B541" s="49" t="s">
        <v>48</v>
      </c>
      <c r="C541" s="1"/>
      <c r="D541" s="1"/>
      <c r="E541" s="50" t="s">
        <v>456</v>
      </c>
      <c r="F541" s="1"/>
      <c r="G541" s="1"/>
      <c r="H541" s="40"/>
      <c r="I541" s="1"/>
      <c r="J541" s="40"/>
      <c r="K541" s="1"/>
      <c r="L541" s="1"/>
      <c r="M541" s="13"/>
      <c r="N541" s="2"/>
      <c r="O541" s="2"/>
      <c r="P541" s="2"/>
      <c r="Q541" s="2"/>
    </row>
    <row r="542" ht="12.75">
      <c r="A542" s="10"/>
      <c r="B542" s="49" t="s">
        <v>50</v>
      </c>
      <c r="C542" s="1"/>
      <c r="D542" s="1"/>
      <c r="E542" s="50" t="s">
        <v>457</v>
      </c>
      <c r="F542" s="1"/>
      <c r="G542" s="1"/>
      <c r="H542" s="40"/>
      <c r="I542" s="1"/>
      <c r="J542" s="40"/>
      <c r="K542" s="1"/>
      <c r="L542" s="1"/>
      <c r="M542" s="13"/>
      <c r="N542" s="2"/>
      <c r="O542" s="2"/>
      <c r="P542" s="2"/>
      <c r="Q542" s="2"/>
    </row>
    <row r="543" ht="12.75">
      <c r="A543" s="10"/>
      <c r="B543" s="49" t="s">
        <v>52</v>
      </c>
      <c r="C543" s="1"/>
      <c r="D543" s="1"/>
      <c r="E543" s="50" t="s">
        <v>53</v>
      </c>
      <c r="F543" s="1"/>
      <c r="G543" s="1"/>
      <c r="H543" s="40"/>
      <c r="I543" s="1"/>
      <c r="J543" s="40"/>
      <c r="K543" s="1"/>
      <c r="L543" s="1"/>
      <c r="M543" s="13"/>
      <c r="N543" s="2"/>
      <c r="O543" s="2"/>
      <c r="P543" s="2"/>
      <c r="Q543" s="2"/>
    </row>
    <row r="544" thickBot="1" ht="12.75">
      <c r="A544" s="10"/>
      <c r="B544" s="51" t="s">
        <v>54</v>
      </c>
      <c r="C544" s="52"/>
      <c r="D544" s="52"/>
      <c r="E544" s="53"/>
      <c r="F544" s="52"/>
      <c r="G544" s="52"/>
      <c r="H544" s="54"/>
      <c r="I544" s="52"/>
      <c r="J544" s="54"/>
      <c r="K544" s="52"/>
      <c r="L544" s="52"/>
      <c r="M544" s="13"/>
      <c r="N544" s="2"/>
      <c r="O544" s="2"/>
      <c r="P544" s="2"/>
      <c r="Q544" s="2"/>
    </row>
    <row r="545" thickTop="1" thickBot="1" ht="25" customHeight="1">
      <c r="A545" s="10"/>
      <c r="B545" s="1"/>
      <c r="C545" s="60">
        <v>8</v>
      </c>
      <c r="D545" s="1"/>
      <c r="E545" s="60" t="s">
        <v>97</v>
      </c>
      <c r="F545" s="1"/>
      <c r="G545" s="61" t="s">
        <v>79</v>
      </c>
      <c r="H545" s="62">
        <f>J527+J533+J539</f>
        <v>0</v>
      </c>
      <c r="I545" s="61" t="s">
        <v>80</v>
      </c>
      <c r="J545" s="63">
        <f>(L545-H545)</f>
        <v>0</v>
      </c>
      <c r="K545" s="61" t="s">
        <v>81</v>
      </c>
      <c r="L545" s="64">
        <f>ROUND((J527+J533+J539)*1.21,2)</f>
        <v>0</v>
      </c>
      <c r="M545" s="13"/>
      <c r="N545" s="2"/>
      <c r="O545" s="2"/>
      <c r="P545" s="2"/>
      <c r="Q545" s="33">
        <f>0+Q527+Q533+Q539</f>
        <v>0</v>
      </c>
      <c r="R545" s="9">
        <f>0+R527+R533+R539</f>
        <v>0</v>
      </c>
      <c r="S545" s="65">
        <f>Q545*(1+J545)+R545</f>
        <v>0</v>
      </c>
    </row>
    <row r="546" thickTop="1" thickBot="1" ht="25" customHeight="1">
      <c r="A546" s="10"/>
      <c r="B546" s="66"/>
      <c r="C546" s="66"/>
      <c r="D546" s="66"/>
      <c r="E546" s="66"/>
      <c r="F546" s="66"/>
      <c r="G546" s="67" t="s">
        <v>82</v>
      </c>
      <c r="H546" s="68">
        <f>0+J527+J533+J539</f>
        <v>0</v>
      </c>
      <c r="I546" s="67" t="s">
        <v>83</v>
      </c>
      <c r="J546" s="69">
        <f>0+J545</f>
        <v>0</v>
      </c>
      <c r="K546" s="67" t="s">
        <v>84</v>
      </c>
      <c r="L546" s="70">
        <f>0+L545</f>
        <v>0</v>
      </c>
      <c r="M546" s="13"/>
      <c r="N546" s="2"/>
      <c r="O546" s="2"/>
      <c r="P546" s="2"/>
      <c r="Q546" s="2"/>
    </row>
    <row r="547" ht="40" customHeight="1">
      <c r="A547" s="10"/>
      <c r="B547" s="75" t="s">
        <v>458</v>
      </c>
      <c r="C547" s="1"/>
      <c r="D547" s="1"/>
      <c r="E547" s="1"/>
      <c r="F547" s="1"/>
      <c r="G547" s="1"/>
      <c r="H547" s="40"/>
      <c r="I547" s="1"/>
      <c r="J547" s="40"/>
      <c r="K547" s="1"/>
      <c r="L547" s="1"/>
      <c r="M547" s="13"/>
      <c r="N547" s="2"/>
      <c r="O547" s="2"/>
      <c r="P547" s="2"/>
      <c r="Q547" s="2"/>
    </row>
    <row r="548" ht="12.75">
      <c r="A548" s="10"/>
      <c r="B548" s="41">
        <v>82</v>
      </c>
      <c r="C548" s="42" t="s">
        <v>459</v>
      </c>
      <c r="D548" s="42" t="s">
        <v>7</v>
      </c>
      <c r="E548" s="42" t="s">
        <v>460</v>
      </c>
      <c r="F548" s="42" t="s">
        <v>7</v>
      </c>
      <c r="G548" s="43" t="s">
        <v>150</v>
      </c>
      <c r="H548" s="44">
        <v>84</v>
      </c>
      <c r="I548" s="45">
        <v>0</v>
      </c>
      <c r="J548" s="46">
        <f>ROUND(H548*I548,2)</f>
        <v>0</v>
      </c>
      <c r="K548" s="47">
        <v>0.20999999999999999</v>
      </c>
      <c r="L548" s="48">
        <f>ROUND(J548*1.21,2)</f>
        <v>0</v>
      </c>
      <c r="M548" s="13"/>
      <c r="N548" s="2"/>
      <c r="O548" s="2"/>
      <c r="P548" s="2"/>
      <c r="Q548" s="33">
        <f>IF(ISNUMBER(K548),IF(H548&gt;0,IF(I548&gt;0,J548,0),0),0)</f>
        <v>0</v>
      </c>
      <c r="R548" s="9">
        <f>IF(ISNUMBER(K548)=FALSE,J548,0)</f>
        <v>0</v>
      </c>
    </row>
    <row r="549" ht="12.75">
      <c r="A549" s="10"/>
      <c r="B549" s="49" t="s">
        <v>46</v>
      </c>
      <c r="C549" s="1"/>
      <c r="D549" s="1"/>
      <c r="E549" s="50" t="s">
        <v>461</v>
      </c>
      <c r="F549" s="1"/>
      <c r="G549" s="1"/>
      <c r="H549" s="40"/>
      <c r="I549" s="1"/>
      <c r="J549" s="40"/>
      <c r="K549" s="1"/>
      <c r="L549" s="1"/>
      <c r="M549" s="13"/>
      <c r="N549" s="2"/>
      <c r="O549" s="2"/>
      <c r="P549" s="2"/>
      <c r="Q549" s="2"/>
    </row>
    <row r="550" ht="12.75">
      <c r="A550" s="10"/>
      <c r="B550" s="49" t="s">
        <v>48</v>
      </c>
      <c r="C550" s="1"/>
      <c r="D550" s="1"/>
      <c r="E550" s="50" t="s">
        <v>462</v>
      </c>
      <c r="F550" s="1"/>
      <c r="G550" s="1"/>
      <c r="H550" s="40"/>
      <c r="I550" s="1"/>
      <c r="J550" s="40"/>
      <c r="K550" s="1"/>
      <c r="L550" s="1"/>
      <c r="M550" s="13"/>
      <c r="N550" s="2"/>
      <c r="O550" s="2"/>
      <c r="P550" s="2"/>
      <c r="Q550" s="2"/>
    </row>
    <row r="551" ht="12.75">
      <c r="A551" s="10"/>
      <c r="B551" s="49" t="s">
        <v>50</v>
      </c>
      <c r="C551" s="1"/>
      <c r="D551" s="1"/>
      <c r="E551" s="50" t="s">
        <v>463</v>
      </c>
      <c r="F551" s="1"/>
      <c r="G551" s="1"/>
      <c r="H551" s="40"/>
      <c r="I551" s="1"/>
      <c r="J551" s="40"/>
      <c r="K551" s="1"/>
      <c r="L551" s="1"/>
      <c r="M551" s="13"/>
      <c r="N551" s="2"/>
      <c r="O551" s="2"/>
      <c r="P551" s="2"/>
      <c r="Q551" s="2"/>
    </row>
    <row r="552" ht="12.75">
      <c r="A552" s="10"/>
      <c r="B552" s="49" t="s">
        <v>52</v>
      </c>
      <c r="C552" s="1"/>
      <c r="D552" s="1"/>
      <c r="E552" s="50" t="s">
        <v>53</v>
      </c>
      <c r="F552" s="1"/>
      <c r="G552" s="1"/>
      <c r="H552" s="40"/>
      <c r="I552" s="1"/>
      <c r="J552" s="40"/>
      <c r="K552" s="1"/>
      <c r="L552" s="1"/>
      <c r="M552" s="13"/>
      <c r="N552" s="2"/>
      <c r="O552" s="2"/>
      <c r="P552" s="2"/>
      <c r="Q552" s="2"/>
    </row>
    <row r="553" thickBot="1" ht="12.75">
      <c r="A553" s="10"/>
      <c r="B553" s="51" t="s">
        <v>54</v>
      </c>
      <c r="C553" s="52"/>
      <c r="D553" s="52"/>
      <c r="E553" s="53"/>
      <c r="F553" s="52"/>
      <c r="G553" s="52"/>
      <c r="H553" s="54"/>
      <c r="I553" s="52"/>
      <c r="J553" s="54"/>
      <c r="K553" s="52"/>
      <c r="L553" s="52"/>
      <c r="M553" s="13"/>
      <c r="N553" s="2"/>
      <c r="O553" s="2"/>
      <c r="P553" s="2"/>
      <c r="Q553" s="2"/>
    </row>
    <row r="554" thickTop="1" ht="12.75">
      <c r="A554" s="10"/>
      <c r="B554" s="41">
        <v>83</v>
      </c>
      <c r="C554" s="42" t="s">
        <v>464</v>
      </c>
      <c r="D554" s="42" t="s">
        <v>7</v>
      </c>
      <c r="E554" s="42" t="s">
        <v>465</v>
      </c>
      <c r="F554" s="42" t="s">
        <v>7</v>
      </c>
      <c r="G554" s="43" t="s">
        <v>150</v>
      </c>
      <c r="H554" s="55">
        <v>33</v>
      </c>
      <c r="I554" s="56">
        <v>0</v>
      </c>
      <c r="J554" s="57">
        <f>ROUND(H554*I554,2)</f>
        <v>0</v>
      </c>
      <c r="K554" s="58">
        <v>0.20999999999999999</v>
      </c>
      <c r="L554" s="59">
        <f>ROUND(J554*1.21,2)</f>
        <v>0</v>
      </c>
      <c r="M554" s="13"/>
      <c r="N554" s="2"/>
      <c r="O554" s="2"/>
      <c r="P554" s="2"/>
      <c r="Q554" s="33">
        <f>IF(ISNUMBER(K554),IF(H554&gt;0,IF(I554&gt;0,J554,0),0),0)</f>
        <v>0</v>
      </c>
      <c r="R554" s="9">
        <f>IF(ISNUMBER(K554)=FALSE,J554,0)</f>
        <v>0</v>
      </c>
    </row>
    <row r="555" ht="12.75">
      <c r="A555" s="10"/>
      <c r="B555" s="49" t="s">
        <v>46</v>
      </c>
      <c r="C555" s="1"/>
      <c r="D555" s="1"/>
      <c r="E555" s="50" t="s">
        <v>466</v>
      </c>
      <c r="F555" s="1"/>
      <c r="G555" s="1"/>
      <c r="H555" s="40"/>
      <c r="I555" s="1"/>
      <c r="J555" s="40"/>
      <c r="K555" s="1"/>
      <c r="L555" s="1"/>
      <c r="M555" s="13"/>
      <c r="N555" s="2"/>
      <c r="O555" s="2"/>
      <c r="P555" s="2"/>
      <c r="Q555" s="2"/>
    </row>
    <row r="556" ht="12.75">
      <c r="A556" s="10"/>
      <c r="B556" s="49" t="s">
        <v>48</v>
      </c>
      <c r="C556" s="1"/>
      <c r="D556" s="1"/>
      <c r="E556" s="50" t="s">
        <v>467</v>
      </c>
      <c r="F556" s="1"/>
      <c r="G556" s="1"/>
      <c r="H556" s="40"/>
      <c r="I556" s="1"/>
      <c r="J556" s="40"/>
      <c r="K556" s="1"/>
      <c r="L556" s="1"/>
      <c r="M556" s="13"/>
      <c r="N556" s="2"/>
      <c r="O556" s="2"/>
      <c r="P556" s="2"/>
      <c r="Q556" s="2"/>
    </row>
    <row r="557" ht="12.75">
      <c r="A557" s="10"/>
      <c r="B557" s="49" t="s">
        <v>50</v>
      </c>
      <c r="C557" s="1"/>
      <c r="D557" s="1"/>
      <c r="E557" s="50" t="s">
        <v>468</v>
      </c>
      <c r="F557" s="1"/>
      <c r="G557" s="1"/>
      <c r="H557" s="40"/>
      <c r="I557" s="1"/>
      <c r="J557" s="40"/>
      <c r="K557" s="1"/>
      <c r="L557" s="1"/>
      <c r="M557" s="13"/>
      <c r="N557" s="2"/>
      <c r="O557" s="2"/>
      <c r="P557" s="2"/>
      <c r="Q557" s="2"/>
    </row>
    <row r="558" ht="12.75">
      <c r="A558" s="10"/>
      <c r="B558" s="49" t="s">
        <v>52</v>
      </c>
      <c r="C558" s="1"/>
      <c r="D558" s="1"/>
      <c r="E558" s="50" t="s">
        <v>53</v>
      </c>
      <c r="F558" s="1"/>
      <c r="G558" s="1"/>
      <c r="H558" s="40"/>
      <c r="I558" s="1"/>
      <c r="J558" s="40"/>
      <c r="K558" s="1"/>
      <c r="L558" s="1"/>
      <c r="M558" s="13"/>
      <c r="N558" s="2"/>
      <c r="O558" s="2"/>
      <c r="P558" s="2"/>
      <c r="Q558" s="2"/>
    </row>
    <row r="559" thickBot="1" ht="12.75">
      <c r="A559" s="10"/>
      <c r="B559" s="51" t="s">
        <v>54</v>
      </c>
      <c r="C559" s="52"/>
      <c r="D559" s="52"/>
      <c r="E559" s="53"/>
      <c r="F559" s="52"/>
      <c r="G559" s="52"/>
      <c r="H559" s="54"/>
      <c r="I559" s="52"/>
      <c r="J559" s="54"/>
      <c r="K559" s="52"/>
      <c r="L559" s="52"/>
      <c r="M559" s="13"/>
      <c r="N559" s="2"/>
      <c r="O559" s="2"/>
      <c r="P559" s="2"/>
      <c r="Q559" s="2"/>
    </row>
    <row r="560" thickTop="1" ht="12.75">
      <c r="A560" s="10"/>
      <c r="B560" s="41">
        <v>84</v>
      </c>
      <c r="C560" s="42" t="s">
        <v>469</v>
      </c>
      <c r="D560" s="42" t="s">
        <v>7</v>
      </c>
      <c r="E560" s="42" t="s">
        <v>470</v>
      </c>
      <c r="F560" s="42" t="s">
        <v>7</v>
      </c>
      <c r="G560" s="43" t="s">
        <v>150</v>
      </c>
      <c r="H560" s="55">
        <v>38</v>
      </c>
      <c r="I560" s="56">
        <v>0</v>
      </c>
      <c r="J560" s="57">
        <f>ROUND(H560*I560,2)</f>
        <v>0</v>
      </c>
      <c r="K560" s="58">
        <v>0.20999999999999999</v>
      </c>
      <c r="L560" s="59">
        <f>ROUND(J560*1.21,2)</f>
        <v>0</v>
      </c>
      <c r="M560" s="13"/>
      <c r="N560" s="2"/>
      <c r="O560" s="2"/>
      <c r="P560" s="2"/>
      <c r="Q560" s="33">
        <f>IF(ISNUMBER(K560),IF(H560&gt;0,IF(I560&gt;0,J560,0),0),0)</f>
        <v>0</v>
      </c>
      <c r="R560" s="9">
        <f>IF(ISNUMBER(K560)=FALSE,J560,0)</f>
        <v>0</v>
      </c>
    </row>
    <row r="561" ht="12.75">
      <c r="A561" s="10"/>
      <c r="B561" s="49" t="s">
        <v>46</v>
      </c>
      <c r="C561" s="1"/>
      <c r="D561" s="1"/>
      <c r="E561" s="50" t="s">
        <v>471</v>
      </c>
      <c r="F561" s="1"/>
      <c r="G561" s="1"/>
      <c r="H561" s="40"/>
      <c r="I561" s="1"/>
      <c r="J561" s="40"/>
      <c r="K561" s="1"/>
      <c r="L561" s="1"/>
      <c r="M561" s="13"/>
      <c r="N561" s="2"/>
      <c r="O561" s="2"/>
      <c r="P561" s="2"/>
      <c r="Q561" s="2"/>
    </row>
    <row r="562" ht="12.75">
      <c r="A562" s="10"/>
      <c r="B562" s="49" t="s">
        <v>48</v>
      </c>
      <c r="C562" s="1"/>
      <c r="D562" s="1"/>
      <c r="E562" s="50" t="s">
        <v>472</v>
      </c>
      <c r="F562" s="1"/>
      <c r="G562" s="1"/>
      <c r="H562" s="40"/>
      <c r="I562" s="1"/>
      <c r="J562" s="40"/>
      <c r="K562" s="1"/>
      <c r="L562" s="1"/>
      <c r="M562" s="13"/>
      <c r="N562" s="2"/>
      <c r="O562" s="2"/>
      <c r="P562" s="2"/>
      <c r="Q562" s="2"/>
    </row>
    <row r="563" ht="12.75">
      <c r="A563" s="10"/>
      <c r="B563" s="49" t="s">
        <v>50</v>
      </c>
      <c r="C563" s="1"/>
      <c r="D563" s="1"/>
      <c r="E563" s="50" t="s">
        <v>473</v>
      </c>
      <c r="F563" s="1"/>
      <c r="G563" s="1"/>
      <c r="H563" s="40"/>
      <c r="I563" s="1"/>
      <c r="J563" s="40"/>
      <c r="K563" s="1"/>
      <c r="L563" s="1"/>
      <c r="M563" s="13"/>
      <c r="N563" s="2"/>
      <c r="O563" s="2"/>
      <c r="P563" s="2"/>
      <c r="Q563" s="2"/>
    </row>
    <row r="564" ht="12.75">
      <c r="A564" s="10"/>
      <c r="B564" s="49" t="s">
        <v>52</v>
      </c>
      <c r="C564" s="1"/>
      <c r="D564" s="1"/>
      <c r="E564" s="50" t="s">
        <v>53</v>
      </c>
      <c r="F564" s="1"/>
      <c r="G564" s="1"/>
      <c r="H564" s="40"/>
      <c r="I564" s="1"/>
      <c r="J564" s="40"/>
      <c r="K564" s="1"/>
      <c r="L564" s="1"/>
      <c r="M564" s="13"/>
      <c r="N564" s="2"/>
      <c r="O564" s="2"/>
      <c r="P564" s="2"/>
      <c r="Q564" s="2"/>
    </row>
    <row r="565" thickBot="1" ht="12.75">
      <c r="A565" s="10"/>
      <c r="B565" s="51" t="s">
        <v>54</v>
      </c>
      <c r="C565" s="52"/>
      <c r="D565" s="52"/>
      <c r="E565" s="53"/>
      <c r="F565" s="52"/>
      <c r="G565" s="52"/>
      <c r="H565" s="54"/>
      <c r="I565" s="52"/>
      <c r="J565" s="54"/>
      <c r="K565" s="52"/>
      <c r="L565" s="52"/>
      <c r="M565" s="13"/>
      <c r="N565" s="2"/>
      <c r="O565" s="2"/>
      <c r="P565" s="2"/>
      <c r="Q565" s="2"/>
    </row>
    <row r="566" thickTop="1" ht="12.75">
      <c r="A566" s="10"/>
      <c r="B566" s="41">
        <v>85</v>
      </c>
      <c r="C566" s="42" t="s">
        <v>474</v>
      </c>
      <c r="D566" s="42" t="s">
        <v>7</v>
      </c>
      <c r="E566" s="42" t="s">
        <v>475</v>
      </c>
      <c r="F566" s="42" t="s">
        <v>7</v>
      </c>
      <c r="G566" s="43" t="s">
        <v>76</v>
      </c>
      <c r="H566" s="55">
        <v>4</v>
      </c>
      <c r="I566" s="56">
        <v>0</v>
      </c>
      <c r="J566" s="57">
        <f>ROUND(H566*I566,2)</f>
        <v>0</v>
      </c>
      <c r="K566" s="58">
        <v>0.20999999999999999</v>
      </c>
      <c r="L566" s="59">
        <f>ROUND(J566*1.21,2)</f>
        <v>0</v>
      </c>
      <c r="M566" s="13"/>
      <c r="N566" s="2"/>
      <c r="O566" s="2"/>
      <c r="P566" s="2"/>
      <c r="Q566" s="33">
        <f>IF(ISNUMBER(K566),IF(H566&gt;0,IF(I566&gt;0,J566,0),0),0)</f>
        <v>0</v>
      </c>
      <c r="R566" s="9">
        <f>IF(ISNUMBER(K566)=FALSE,J566,0)</f>
        <v>0</v>
      </c>
    </row>
    <row r="567" ht="12.75">
      <c r="A567" s="10"/>
      <c r="B567" s="49" t="s">
        <v>46</v>
      </c>
      <c r="C567" s="1"/>
      <c r="D567" s="1"/>
      <c r="E567" s="50" t="s">
        <v>7</v>
      </c>
      <c r="F567" s="1"/>
      <c r="G567" s="1"/>
      <c r="H567" s="40"/>
      <c r="I567" s="1"/>
      <c r="J567" s="40"/>
      <c r="K567" s="1"/>
      <c r="L567" s="1"/>
      <c r="M567" s="13"/>
      <c r="N567" s="2"/>
      <c r="O567" s="2"/>
      <c r="P567" s="2"/>
      <c r="Q567" s="2"/>
    </row>
    <row r="568" ht="12.75">
      <c r="A568" s="10"/>
      <c r="B568" s="49" t="s">
        <v>48</v>
      </c>
      <c r="C568" s="1"/>
      <c r="D568" s="1"/>
      <c r="E568" s="50" t="s">
        <v>476</v>
      </c>
      <c r="F568" s="1"/>
      <c r="G568" s="1"/>
      <c r="H568" s="40"/>
      <c r="I568" s="1"/>
      <c r="J568" s="40"/>
      <c r="K568" s="1"/>
      <c r="L568" s="1"/>
      <c r="M568" s="13"/>
      <c r="N568" s="2"/>
      <c r="O568" s="2"/>
      <c r="P568" s="2"/>
      <c r="Q568" s="2"/>
    </row>
    <row r="569" ht="12.75">
      <c r="A569" s="10"/>
      <c r="B569" s="49" t="s">
        <v>50</v>
      </c>
      <c r="C569" s="1"/>
      <c r="D569" s="1"/>
      <c r="E569" s="50" t="s">
        <v>477</v>
      </c>
      <c r="F569" s="1"/>
      <c r="G569" s="1"/>
      <c r="H569" s="40"/>
      <c r="I569" s="1"/>
      <c r="J569" s="40"/>
      <c r="K569" s="1"/>
      <c r="L569" s="1"/>
      <c r="M569" s="13"/>
      <c r="N569" s="2"/>
      <c r="O569" s="2"/>
      <c r="P569" s="2"/>
      <c r="Q569" s="2"/>
    </row>
    <row r="570" ht="12.75">
      <c r="A570" s="10"/>
      <c r="B570" s="49" t="s">
        <v>52</v>
      </c>
      <c r="C570" s="1"/>
      <c r="D570" s="1"/>
      <c r="E570" s="50" t="s">
        <v>53</v>
      </c>
      <c r="F570" s="1"/>
      <c r="G570" s="1"/>
      <c r="H570" s="40"/>
      <c r="I570" s="1"/>
      <c r="J570" s="40"/>
      <c r="K570" s="1"/>
      <c r="L570" s="1"/>
      <c r="M570" s="13"/>
      <c r="N570" s="2"/>
      <c r="O570" s="2"/>
      <c r="P570" s="2"/>
      <c r="Q570" s="2"/>
    </row>
    <row r="571" thickBot="1" ht="12.75">
      <c r="A571" s="10"/>
      <c r="B571" s="51" t="s">
        <v>54</v>
      </c>
      <c r="C571" s="52"/>
      <c r="D571" s="52"/>
      <c r="E571" s="53"/>
      <c r="F571" s="52"/>
      <c r="G571" s="52"/>
      <c r="H571" s="54"/>
      <c r="I571" s="52"/>
      <c r="J571" s="54"/>
      <c r="K571" s="52"/>
      <c r="L571" s="52"/>
      <c r="M571" s="13"/>
      <c r="N571" s="2"/>
      <c r="O571" s="2"/>
      <c r="P571" s="2"/>
      <c r="Q571" s="2"/>
    </row>
    <row r="572" thickTop="1" ht="12.75">
      <c r="A572" s="10"/>
      <c r="B572" s="41">
        <v>86</v>
      </c>
      <c r="C572" s="42" t="s">
        <v>478</v>
      </c>
      <c r="D572" s="42" t="s">
        <v>479</v>
      </c>
      <c r="E572" s="42" t="s">
        <v>480</v>
      </c>
      <c r="F572" s="42" t="s">
        <v>7</v>
      </c>
      <c r="G572" s="43" t="s">
        <v>76</v>
      </c>
      <c r="H572" s="55">
        <v>1</v>
      </c>
      <c r="I572" s="56">
        <v>0</v>
      </c>
      <c r="J572" s="57">
        <f>ROUND(H572*I572,2)</f>
        <v>0</v>
      </c>
      <c r="K572" s="58">
        <v>0.20999999999999999</v>
      </c>
      <c r="L572" s="59">
        <f>ROUND(J572*1.21,2)</f>
        <v>0</v>
      </c>
      <c r="M572" s="13"/>
      <c r="N572" s="2"/>
      <c r="O572" s="2"/>
      <c r="P572" s="2"/>
      <c r="Q572" s="33">
        <f>IF(ISNUMBER(K572),IF(H572&gt;0,IF(I572&gt;0,J572,0),0),0)</f>
        <v>0</v>
      </c>
      <c r="R572" s="9">
        <f>IF(ISNUMBER(K572)=FALSE,J572,0)</f>
        <v>0</v>
      </c>
    </row>
    <row r="573" ht="12.75">
      <c r="A573" s="10"/>
      <c r="B573" s="49" t="s">
        <v>46</v>
      </c>
      <c r="C573" s="1"/>
      <c r="D573" s="1"/>
      <c r="E573" s="50" t="s">
        <v>481</v>
      </c>
      <c r="F573" s="1"/>
      <c r="G573" s="1"/>
      <c r="H573" s="40"/>
      <c r="I573" s="1"/>
      <c r="J573" s="40"/>
      <c r="K573" s="1"/>
      <c r="L573" s="1"/>
      <c r="M573" s="13"/>
      <c r="N573" s="2"/>
      <c r="O573" s="2"/>
      <c r="P573" s="2"/>
      <c r="Q573" s="2"/>
    </row>
    <row r="574" ht="12.75">
      <c r="A574" s="10"/>
      <c r="B574" s="49" t="s">
        <v>48</v>
      </c>
      <c r="C574" s="1"/>
      <c r="D574" s="1"/>
      <c r="E574" s="50" t="s">
        <v>49</v>
      </c>
      <c r="F574" s="1"/>
      <c r="G574" s="1"/>
      <c r="H574" s="40"/>
      <c r="I574" s="1"/>
      <c r="J574" s="40"/>
      <c r="K574" s="1"/>
      <c r="L574" s="1"/>
      <c r="M574" s="13"/>
      <c r="N574" s="2"/>
      <c r="O574" s="2"/>
      <c r="P574" s="2"/>
      <c r="Q574" s="2"/>
    </row>
    <row r="575" ht="12.75">
      <c r="A575" s="10"/>
      <c r="B575" s="49" t="s">
        <v>50</v>
      </c>
      <c r="C575" s="1"/>
      <c r="D575" s="1"/>
      <c r="E575" s="50" t="s">
        <v>482</v>
      </c>
      <c r="F575" s="1"/>
      <c r="G575" s="1"/>
      <c r="H575" s="40"/>
      <c r="I575" s="1"/>
      <c r="J575" s="40"/>
      <c r="K575" s="1"/>
      <c r="L575" s="1"/>
      <c r="M575" s="13"/>
      <c r="N575" s="2"/>
      <c r="O575" s="2"/>
      <c r="P575" s="2"/>
      <c r="Q575" s="2"/>
    </row>
    <row r="576" ht="12.75">
      <c r="A576" s="10"/>
      <c r="B576" s="49" t="s">
        <v>52</v>
      </c>
      <c r="C576" s="1"/>
      <c r="D576" s="1"/>
      <c r="E576" s="50" t="s">
        <v>483</v>
      </c>
      <c r="F576" s="1"/>
      <c r="G576" s="1"/>
      <c r="H576" s="40"/>
      <c r="I576" s="1"/>
      <c r="J576" s="40"/>
      <c r="K576" s="1"/>
      <c r="L576" s="1"/>
      <c r="M576" s="13"/>
      <c r="N576" s="2"/>
      <c r="O576" s="2"/>
      <c r="P576" s="2"/>
      <c r="Q576" s="2"/>
    </row>
    <row r="577" thickBot="1" ht="12.75">
      <c r="A577" s="10"/>
      <c r="B577" s="51" t="s">
        <v>54</v>
      </c>
      <c r="C577" s="52"/>
      <c r="D577" s="52"/>
      <c r="E577" s="53"/>
      <c r="F577" s="52"/>
      <c r="G577" s="52"/>
      <c r="H577" s="54"/>
      <c r="I577" s="52"/>
      <c r="J577" s="54"/>
      <c r="K577" s="52"/>
      <c r="L577" s="52"/>
      <c r="M577" s="13"/>
      <c r="N577" s="2"/>
      <c r="O577" s="2"/>
      <c r="P577" s="2"/>
      <c r="Q577" s="2"/>
    </row>
    <row r="578" thickTop="1" ht="12.75">
      <c r="A578" s="10"/>
      <c r="B578" s="41">
        <v>87</v>
      </c>
      <c r="C578" s="42" t="s">
        <v>484</v>
      </c>
      <c r="D578" s="42"/>
      <c r="E578" s="42" t="s">
        <v>485</v>
      </c>
      <c r="F578" s="42" t="s">
        <v>7</v>
      </c>
      <c r="G578" s="43" t="s">
        <v>76</v>
      </c>
      <c r="H578" s="55">
        <v>6</v>
      </c>
      <c r="I578" s="56">
        <v>0</v>
      </c>
      <c r="J578" s="57">
        <f>ROUND(H578*I578,2)</f>
        <v>0</v>
      </c>
      <c r="K578" s="58">
        <v>0.20999999999999999</v>
      </c>
      <c r="L578" s="59">
        <f>ROUND(J578*1.21,2)</f>
        <v>0</v>
      </c>
      <c r="M578" s="13"/>
      <c r="N578" s="2"/>
      <c r="O578" s="2"/>
      <c r="P578" s="2"/>
      <c r="Q578" s="33">
        <f>IF(ISNUMBER(K578),IF(H578&gt;0,IF(I578&gt;0,J578,0),0),0)</f>
        <v>0</v>
      </c>
      <c r="R578" s="9">
        <f>IF(ISNUMBER(K578)=FALSE,J578,0)</f>
        <v>0</v>
      </c>
    </row>
    <row r="579" ht="12.75">
      <c r="A579" s="10"/>
      <c r="B579" s="49" t="s">
        <v>46</v>
      </c>
      <c r="C579" s="1"/>
      <c r="D579" s="1"/>
      <c r="E579" s="50" t="s">
        <v>486</v>
      </c>
      <c r="F579" s="1"/>
      <c r="G579" s="1"/>
      <c r="H579" s="40"/>
      <c r="I579" s="1"/>
      <c r="J579" s="40"/>
      <c r="K579" s="1"/>
      <c r="L579" s="1"/>
      <c r="M579" s="13"/>
      <c r="N579" s="2"/>
      <c r="O579" s="2"/>
      <c r="P579" s="2"/>
      <c r="Q579" s="2"/>
    </row>
    <row r="580" ht="12.75">
      <c r="A580" s="10"/>
      <c r="B580" s="49" t="s">
        <v>48</v>
      </c>
      <c r="C580" s="1"/>
      <c r="D580" s="1"/>
      <c r="E580" s="50" t="s">
        <v>487</v>
      </c>
      <c r="F580" s="1"/>
      <c r="G580" s="1"/>
      <c r="H580" s="40"/>
      <c r="I580" s="1"/>
      <c r="J580" s="40"/>
      <c r="K580" s="1"/>
      <c r="L580" s="1"/>
      <c r="M580" s="13"/>
      <c r="N580" s="2"/>
      <c r="O580" s="2"/>
      <c r="P580" s="2"/>
      <c r="Q580" s="2"/>
    </row>
    <row r="581" ht="12.75">
      <c r="A581" s="10"/>
      <c r="B581" s="49" t="s">
        <v>50</v>
      </c>
      <c r="C581" s="1"/>
      <c r="D581" s="1"/>
      <c r="E581" s="50" t="s">
        <v>488</v>
      </c>
      <c r="F581" s="1"/>
      <c r="G581" s="1"/>
      <c r="H581" s="40"/>
      <c r="I581" s="1"/>
      <c r="J581" s="40"/>
      <c r="K581" s="1"/>
      <c r="L581" s="1"/>
      <c r="M581" s="13"/>
      <c r="N581" s="2"/>
      <c r="O581" s="2"/>
      <c r="P581" s="2"/>
      <c r="Q581" s="2"/>
    </row>
    <row r="582" ht="12.75">
      <c r="A582" s="10"/>
      <c r="B582" s="49" t="s">
        <v>52</v>
      </c>
      <c r="C582" s="1"/>
      <c r="D582" s="1"/>
      <c r="E582" s="50" t="s">
        <v>53</v>
      </c>
      <c r="F582" s="1"/>
      <c r="G582" s="1"/>
      <c r="H582" s="40"/>
      <c r="I582" s="1"/>
      <c r="J582" s="40"/>
      <c r="K582" s="1"/>
      <c r="L582" s="1"/>
      <c r="M582" s="13"/>
      <c r="N582" s="2"/>
      <c r="O582" s="2"/>
      <c r="P582" s="2"/>
      <c r="Q582" s="2"/>
    </row>
    <row r="583" thickBot="1" ht="12.75">
      <c r="A583" s="10"/>
      <c r="B583" s="51" t="s">
        <v>54</v>
      </c>
      <c r="C583" s="52"/>
      <c r="D583" s="52"/>
      <c r="E583" s="53"/>
      <c r="F583" s="52"/>
      <c r="G583" s="52"/>
      <c r="H583" s="54"/>
      <c r="I583" s="52"/>
      <c r="J583" s="54"/>
      <c r="K583" s="52"/>
      <c r="L583" s="52"/>
      <c r="M583" s="13"/>
      <c r="N583" s="2"/>
      <c r="O583" s="2"/>
      <c r="P583" s="2"/>
      <c r="Q583" s="2"/>
    </row>
    <row r="584" thickTop="1" ht="12.75">
      <c r="A584" s="10"/>
      <c r="B584" s="41">
        <v>88</v>
      </c>
      <c r="C584" s="42" t="s">
        <v>489</v>
      </c>
      <c r="D584" s="42"/>
      <c r="E584" s="42" t="s">
        <v>490</v>
      </c>
      <c r="F584" s="42" t="s">
        <v>7</v>
      </c>
      <c r="G584" s="43" t="s">
        <v>76</v>
      </c>
      <c r="H584" s="55">
        <v>2</v>
      </c>
      <c r="I584" s="56">
        <v>0</v>
      </c>
      <c r="J584" s="57">
        <f>ROUND(H584*I584,2)</f>
        <v>0</v>
      </c>
      <c r="K584" s="58">
        <v>0.20999999999999999</v>
      </c>
      <c r="L584" s="59">
        <f>ROUND(J584*1.21,2)</f>
        <v>0</v>
      </c>
      <c r="M584" s="13"/>
      <c r="N584" s="2"/>
      <c r="O584" s="2"/>
      <c r="P584" s="2"/>
      <c r="Q584" s="33">
        <f>IF(ISNUMBER(K584),IF(H584&gt;0,IF(I584&gt;0,J584,0),0),0)</f>
        <v>0</v>
      </c>
      <c r="R584" s="9">
        <f>IF(ISNUMBER(K584)=FALSE,J584,0)</f>
        <v>0</v>
      </c>
    </row>
    <row r="585" ht="12.75">
      <c r="A585" s="10"/>
      <c r="B585" s="49" t="s">
        <v>46</v>
      </c>
      <c r="C585" s="1"/>
      <c r="D585" s="1"/>
      <c r="E585" s="50" t="s">
        <v>491</v>
      </c>
      <c r="F585" s="1"/>
      <c r="G585" s="1"/>
      <c r="H585" s="40"/>
      <c r="I585" s="1"/>
      <c r="J585" s="40"/>
      <c r="K585" s="1"/>
      <c r="L585" s="1"/>
      <c r="M585" s="13"/>
      <c r="N585" s="2"/>
      <c r="O585" s="2"/>
      <c r="P585" s="2"/>
      <c r="Q585" s="2"/>
    </row>
    <row r="586" ht="12.75">
      <c r="A586" s="10"/>
      <c r="B586" s="49" t="s">
        <v>48</v>
      </c>
      <c r="C586" s="1"/>
      <c r="D586" s="1"/>
      <c r="E586" s="50" t="s">
        <v>492</v>
      </c>
      <c r="F586" s="1"/>
      <c r="G586" s="1"/>
      <c r="H586" s="40"/>
      <c r="I586" s="1"/>
      <c r="J586" s="40"/>
      <c r="K586" s="1"/>
      <c r="L586" s="1"/>
      <c r="M586" s="13"/>
      <c r="N586" s="2"/>
      <c r="O586" s="2"/>
      <c r="P586" s="2"/>
      <c r="Q586" s="2"/>
    </row>
    <row r="587" ht="12.75">
      <c r="A587" s="10"/>
      <c r="B587" s="49" t="s">
        <v>50</v>
      </c>
      <c r="C587" s="1"/>
      <c r="D587" s="1"/>
      <c r="E587" s="50" t="s">
        <v>493</v>
      </c>
      <c r="F587" s="1"/>
      <c r="G587" s="1"/>
      <c r="H587" s="40"/>
      <c r="I587" s="1"/>
      <c r="J587" s="40"/>
      <c r="K587" s="1"/>
      <c r="L587" s="1"/>
      <c r="M587" s="13"/>
      <c r="N587" s="2"/>
      <c r="O587" s="2"/>
      <c r="P587" s="2"/>
      <c r="Q587" s="2"/>
    </row>
    <row r="588" ht="12.75">
      <c r="A588" s="10"/>
      <c r="B588" s="49" t="s">
        <v>52</v>
      </c>
      <c r="C588" s="1"/>
      <c r="D588" s="1"/>
      <c r="E588" s="50" t="s">
        <v>53</v>
      </c>
      <c r="F588" s="1"/>
      <c r="G588" s="1"/>
      <c r="H588" s="40"/>
      <c r="I588" s="1"/>
      <c r="J588" s="40"/>
      <c r="K588" s="1"/>
      <c r="L588" s="1"/>
      <c r="M588" s="13"/>
      <c r="N588" s="2"/>
      <c r="O588" s="2"/>
      <c r="P588" s="2"/>
      <c r="Q588" s="2"/>
    </row>
    <row r="589" thickBot="1" ht="12.75">
      <c r="A589" s="10"/>
      <c r="B589" s="51" t="s">
        <v>54</v>
      </c>
      <c r="C589" s="52"/>
      <c r="D589" s="52"/>
      <c r="E589" s="53"/>
      <c r="F589" s="52"/>
      <c r="G589" s="52"/>
      <c r="H589" s="54"/>
      <c r="I589" s="52"/>
      <c r="J589" s="54"/>
      <c r="K589" s="52"/>
      <c r="L589" s="52"/>
      <c r="M589" s="13"/>
      <c r="N589" s="2"/>
      <c r="O589" s="2"/>
      <c r="P589" s="2"/>
      <c r="Q589" s="2"/>
    </row>
    <row r="590" thickTop="1" ht="12.75">
      <c r="A590" s="10"/>
      <c r="B590" s="41">
        <v>89</v>
      </c>
      <c r="C590" s="42" t="s">
        <v>494</v>
      </c>
      <c r="D590" s="42"/>
      <c r="E590" s="42" t="s">
        <v>495</v>
      </c>
      <c r="F590" s="42" t="s">
        <v>7</v>
      </c>
      <c r="G590" s="43" t="s">
        <v>76</v>
      </c>
      <c r="H590" s="55">
        <v>2</v>
      </c>
      <c r="I590" s="56">
        <v>0</v>
      </c>
      <c r="J590" s="57">
        <f>ROUND(H590*I590,2)</f>
        <v>0</v>
      </c>
      <c r="K590" s="58">
        <v>0.20999999999999999</v>
      </c>
      <c r="L590" s="59">
        <f>ROUND(J590*1.21,2)</f>
        <v>0</v>
      </c>
      <c r="M590" s="13"/>
      <c r="N590" s="2"/>
      <c r="O590" s="2"/>
      <c r="P590" s="2"/>
      <c r="Q590" s="33">
        <f>IF(ISNUMBER(K590),IF(H590&gt;0,IF(I590&gt;0,J590,0),0),0)</f>
        <v>0</v>
      </c>
      <c r="R590" s="9">
        <f>IF(ISNUMBER(K590)=FALSE,J590,0)</f>
        <v>0</v>
      </c>
    </row>
    <row r="591" ht="12.75">
      <c r="A591" s="10"/>
      <c r="B591" s="49" t="s">
        <v>46</v>
      </c>
      <c r="C591" s="1"/>
      <c r="D591" s="1"/>
      <c r="E591" s="50" t="s">
        <v>496</v>
      </c>
      <c r="F591" s="1"/>
      <c r="G591" s="1"/>
      <c r="H591" s="40"/>
      <c r="I591" s="1"/>
      <c r="J591" s="40"/>
      <c r="K591" s="1"/>
      <c r="L591" s="1"/>
      <c r="M591" s="13"/>
      <c r="N591" s="2"/>
      <c r="O591" s="2"/>
      <c r="P591" s="2"/>
      <c r="Q591" s="2"/>
    </row>
    <row r="592" ht="12.75">
      <c r="A592" s="10"/>
      <c r="B592" s="49" t="s">
        <v>48</v>
      </c>
      <c r="C592" s="1"/>
      <c r="D592" s="1"/>
      <c r="E592" s="50" t="s">
        <v>492</v>
      </c>
      <c r="F592" s="1"/>
      <c r="G592" s="1"/>
      <c r="H592" s="40"/>
      <c r="I592" s="1"/>
      <c r="J592" s="40"/>
      <c r="K592" s="1"/>
      <c r="L592" s="1"/>
      <c r="M592" s="13"/>
      <c r="N592" s="2"/>
      <c r="O592" s="2"/>
      <c r="P592" s="2"/>
      <c r="Q592" s="2"/>
    </row>
    <row r="593" ht="12.75">
      <c r="A593" s="10"/>
      <c r="B593" s="49" t="s">
        <v>50</v>
      </c>
      <c r="C593" s="1"/>
      <c r="D593" s="1"/>
      <c r="E593" s="50" t="s">
        <v>488</v>
      </c>
      <c r="F593" s="1"/>
      <c r="G593" s="1"/>
      <c r="H593" s="40"/>
      <c r="I593" s="1"/>
      <c r="J593" s="40"/>
      <c r="K593" s="1"/>
      <c r="L593" s="1"/>
      <c r="M593" s="13"/>
      <c r="N593" s="2"/>
      <c r="O593" s="2"/>
      <c r="P593" s="2"/>
      <c r="Q593" s="2"/>
    </row>
    <row r="594" ht="12.75">
      <c r="A594" s="10"/>
      <c r="B594" s="49" t="s">
        <v>52</v>
      </c>
      <c r="C594" s="1"/>
      <c r="D594" s="1"/>
      <c r="E594" s="50" t="s">
        <v>53</v>
      </c>
      <c r="F594" s="1"/>
      <c r="G594" s="1"/>
      <c r="H594" s="40"/>
      <c r="I594" s="1"/>
      <c r="J594" s="40"/>
      <c r="K594" s="1"/>
      <c r="L594" s="1"/>
      <c r="M594" s="13"/>
      <c r="N594" s="2"/>
      <c r="O594" s="2"/>
      <c r="P594" s="2"/>
      <c r="Q594" s="2"/>
    </row>
    <row r="595" thickBot="1" ht="12.75">
      <c r="A595" s="10"/>
      <c r="B595" s="51" t="s">
        <v>54</v>
      </c>
      <c r="C595" s="52"/>
      <c r="D595" s="52"/>
      <c r="E595" s="53"/>
      <c r="F595" s="52"/>
      <c r="G595" s="52"/>
      <c r="H595" s="54"/>
      <c r="I595" s="52"/>
      <c r="J595" s="54"/>
      <c r="K595" s="52"/>
      <c r="L595" s="52"/>
      <c r="M595" s="13"/>
      <c r="N595" s="2"/>
      <c r="O595" s="2"/>
      <c r="P595" s="2"/>
      <c r="Q595" s="2"/>
    </row>
    <row r="596" thickTop="1" ht="12.75">
      <c r="A596" s="10"/>
      <c r="B596" s="41">
        <v>90</v>
      </c>
      <c r="C596" s="42" t="s">
        <v>497</v>
      </c>
      <c r="D596" s="42" t="s">
        <v>7</v>
      </c>
      <c r="E596" s="42" t="s">
        <v>498</v>
      </c>
      <c r="F596" s="42" t="s">
        <v>7</v>
      </c>
      <c r="G596" s="43" t="s">
        <v>76</v>
      </c>
      <c r="H596" s="55">
        <v>2</v>
      </c>
      <c r="I596" s="56">
        <v>0</v>
      </c>
      <c r="J596" s="57">
        <f>ROUND(H596*I596,2)</f>
        <v>0</v>
      </c>
      <c r="K596" s="58">
        <v>0.20999999999999999</v>
      </c>
      <c r="L596" s="59">
        <f>ROUND(J596*1.21,2)</f>
        <v>0</v>
      </c>
      <c r="M596" s="13"/>
      <c r="N596" s="2"/>
      <c r="O596" s="2"/>
      <c r="P596" s="2"/>
      <c r="Q596" s="33">
        <f>IF(ISNUMBER(K596),IF(H596&gt;0,IF(I596&gt;0,J596,0),0),0)</f>
        <v>0</v>
      </c>
      <c r="R596" s="9">
        <f>IF(ISNUMBER(K596)=FALSE,J596,0)</f>
        <v>0</v>
      </c>
    </row>
    <row r="597" ht="12.75">
      <c r="A597" s="10"/>
      <c r="B597" s="49" t="s">
        <v>46</v>
      </c>
      <c r="C597" s="1"/>
      <c r="D597" s="1"/>
      <c r="E597" s="50" t="s">
        <v>499</v>
      </c>
      <c r="F597" s="1"/>
      <c r="G597" s="1"/>
      <c r="H597" s="40"/>
      <c r="I597" s="1"/>
      <c r="J597" s="40"/>
      <c r="K597" s="1"/>
      <c r="L597" s="1"/>
      <c r="M597" s="13"/>
      <c r="N597" s="2"/>
      <c r="O597" s="2"/>
      <c r="P597" s="2"/>
      <c r="Q597" s="2"/>
    </row>
    <row r="598" ht="12.75">
      <c r="A598" s="10"/>
      <c r="B598" s="49" t="s">
        <v>48</v>
      </c>
      <c r="C598" s="1"/>
      <c r="D598" s="1"/>
      <c r="E598" s="50" t="s">
        <v>500</v>
      </c>
      <c r="F598" s="1"/>
      <c r="G598" s="1"/>
      <c r="H598" s="40"/>
      <c r="I598" s="1"/>
      <c r="J598" s="40"/>
      <c r="K598" s="1"/>
      <c r="L598" s="1"/>
      <c r="M598" s="13"/>
      <c r="N598" s="2"/>
      <c r="O598" s="2"/>
      <c r="P598" s="2"/>
      <c r="Q598" s="2"/>
    </row>
    <row r="599" ht="12.75">
      <c r="A599" s="10"/>
      <c r="B599" s="49" t="s">
        <v>50</v>
      </c>
      <c r="C599" s="1"/>
      <c r="D599" s="1"/>
      <c r="E599" s="50" t="s">
        <v>501</v>
      </c>
      <c r="F599" s="1"/>
      <c r="G599" s="1"/>
      <c r="H599" s="40"/>
      <c r="I599" s="1"/>
      <c r="J599" s="40"/>
      <c r="K599" s="1"/>
      <c r="L599" s="1"/>
      <c r="M599" s="13"/>
      <c r="N599" s="2"/>
      <c r="O599" s="2"/>
      <c r="P599" s="2"/>
      <c r="Q599" s="2"/>
    </row>
    <row r="600" ht="12.75">
      <c r="A600" s="10"/>
      <c r="B600" s="49" t="s">
        <v>52</v>
      </c>
      <c r="C600" s="1"/>
      <c r="D600" s="1"/>
      <c r="E600" s="50" t="s">
        <v>53</v>
      </c>
      <c r="F600" s="1"/>
      <c r="G600" s="1"/>
      <c r="H600" s="40"/>
      <c r="I600" s="1"/>
      <c r="J600" s="40"/>
      <c r="K600" s="1"/>
      <c r="L600" s="1"/>
      <c r="M600" s="13"/>
      <c r="N600" s="2"/>
      <c r="O600" s="2"/>
      <c r="P600" s="2"/>
      <c r="Q600" s="2"/>
    </row>
    <row r="601" thickBot="1" ht="12.75">
      <c r="A601" s="10"/>
      <c r="B601" s="51" t="s">
        <v>54</v>
      </c>
      <c r="C601" s="52"/>
      <c r="D601" s="52"/>
      <c r="E601" s="53"/>
      <c r="F601" s="52"/>
      <c r="G601" s="52"/>
      <c r="H601" s="54"/>
      <c r="I601" s="52"/>
      <c r="J601" s="54"/>
      <c r="K601" s="52"/>
      <c r="L601" s="52"/>
      <c r="M601" s="13"/>
      <c r="N601" s="2"/>
      <c r="O601" s="2"/>
      <c r="P601" s="2"/>
      <c r="Q601" s="2"/>
    </row>
    <row r="602" thickTop="1" ht="12.75">
      <c r="A602" s="10"/>
      <c r="B602" s="41">
        <v>91</v>
      </c>
      <c r="C602" s="42" t="s">
        <v>502</v>
      </c>
      <c r="D602" s="42" t="s">
        <v>7</v>
      </c>
      <c r="E602" s="42" t="s">
        <v>503</v>
      </c>
      <c r="F602" s="42" t="s">
        <v>7</v>
      </c>
      <c r="G602" s="43" t="s">
        <v>223</v>
      </c>
      <c r="H602" s="55">
        <v>7.75</v>
      </c>
      <c r="I602" s="56">
        <v>0</v>
      </c>
      <c r="J602" s="57">
        <f>ROUND(H602*I602,2)</f>
        <v>0</v>
      </c>
      <c r="K602" s="58">
        <v>0.20999999999999999</v>
      </c>
      <c r="L602" s="59">
        <f>ROUND(J602*1.21,2)</f>
        <v>0</v>
      </c>
      <c r="M602" s="13"/>
      <c r="N602" s="2"/>
      <c r="O602" s="2"/>
      <c r="P602" s="2"/>
      <c r="Q602" s="33">
        <f>IF(ISNUMBER(K602),IF(H602&gt;0,IF(I602&gt;0,J602,0),0),0)</f>
        <v>0</v>
      </c>
      <c r="R602" s="9">
        <f>IF(ISNUMBER(K602)=FALSE,J602,0)</f>
        <v>0</v>
      </c>
    </row>
    <row r="603" ht="12.75">
      <c r="A603" s="10"/>
      <c r="B603" s="49" t="s">
        <v>46</v>
      </c>
      <c r="C603" s="1"/>
      <c r="D603" s="1"/>
      <c r="E603" s="50" t="s">
        <v>504</v>
      </c>
      <c r="F603" s="1"/>
      <c r="G603" s="1"/>
      <c r="H603" s="40"/>
      <c r="I603" s="1"/>
      <c r="J603" s="40"/>
      <c r="K603" s="1"/>
      <c r="L603" s="1"/>
      <c r="M603" s="13"/>
      <c r="N603" s="2"/>
      <c r="O603" s="2"/>
      <c r="P603" s="2"/>
      <c r="Q603" s="2"/>
    </row>
    <row r="604" ht="12.75">
      <c r="A604" s="10"/>
      <c r="B604" s="49" t="s">
        <v>48</v>
      </c>
      <c r="C604" s="1"/>
      <c r="D604" s="1"/>
      <c r="E604" s="50" t="s">
        <v>505</v>
      </c>
      <c r="F604" s="1"/>
      <c r="G604" s="1"/>
      <c r="H604" s="40"/>
      <c r="I604" s="1"/>
      <c r="J604" s="40"/>
      <c r="K604" s="1"/>
      <c r="L604" s="1"/>
      <c r="M604" s="13"/>
      <c r="N604" s="2"/>
      <c r="O604" s="2"/>
      <c r="P604" s="2"/>
      <c r="Q604" s="2"/>
    </row>
    <row r="605" ht="12.75">
      <c r="A605" s="10"/>
      <c r="B605" s="49" t="s">
        <v>50</v>
      </c>
      <c r="C605" s="1"/>
      <c r="D605" s="1"/>
      <c r="E605" s="50" t="s">
        <v>506</v>
      </c>
      <c r="F605" s="1"/>
      <c r="G605" s="1"/>
      <c r="H605" s="40"/>
      <c r="I605" s="1"/>
      <c r="J605" s="40"/>
      <c r="K605" s="1"/>
      <c r="L605" s="1"/>
      <c r="M605" s="13"/>
      <c r="N605" s="2"/>
      <c r="O605" s="2"/>
      <c r="P605" s="2"/>
      <c r="Q605" s="2"/>
    </row>
    <row r="606" ht="12.75">
      <c r="A606" s="10"/>
      <c r="B606" s="49" t="s">
        <v>52</v>
      </c>
      <c r="C606" s="1"/>
      <c r="D606" s="1"/>
      <c r="E606" s="50" t="s">
        <v>53</v>
      </c>
      <c r="F606" s="1"/>
      <c r="G606" s="1"/>
      <c r="H606" s="40"/>
      <c r="I606" s="1"/>
      <c r="J606" s="40"/>
      <c r="K606" s="1"/>
      <c r="L606" s="1"/>
      <c r="M606" s="13"/>
      <c r="N606" s="2"/>
      <c r="O606" s="2"/>
      <c r="P606" s="2"/>
      <c r="Q606" s="2"/>
    </row>
    <row r="607" thickBot="1" ht="12.75">
      <c r="A607" s="10"/>
      <c r="B607" s="51" t="s">
        <v>54</v>
      </c>
      <c r="C607" s="52"/>
      <c r="D607" s="52"/>
      <c r="E607" s="53"/>
      <c r="F607" s="52"/>
      <c r="G607" s="52"/>
      <c r="H607" s="54"/>
      <c r="I607" s="52"/>
      <c r="J607" s="54"/>
      <c r="K607" s="52"/>
      <c r="L607" s="52"/>
      <c r="M607" s="13"/>
      <c r="N607" s="2"/>
      <c r="O607" s="2"/>
      <c r="P607" s="2"/>
      <c r="Q607" s="2"/>
    </row>
    <row r="608" thickTop="1" ht="12.75">
      <c r="A608" s="10"/>
      <c r="B608" s="41">
        <v>92</v>
      </c>
      <c r="C608" s="42" t="s">
        <v>507</v>
      </c>
      <c r="D608" s="42" t="s">
        <v>7</v>
      </c>
      <c r="E608" s="42" t="s">
        <v>508</v>
      </c>
      <c r="F608" s="42" t="s">
        <v>7</v>
      </c>
      <c r="G608" s="43" t="s">
        <v>150</v>
      </c>
      <c r="H608" s="55">
        <v>4.5</v>
      </c>
      <c r="I608" s="56">
        <v>0</v>
      </c>
      <c r="J608" s="57">
        <f>ROUND(H608*I608,2)</f>
        <v>0</v>
      </c>
      <c r="K608" s="58">
        <v>0.20999999999999999</v>
      </c>
      <c r="L608" s="59">
        <f>ROUND(J608*1.21,2)</f>
        <v>0</v>
      </c>
      <c r="M608" s="13"/>
      <c r="N608" s="2"/>
      <c r="O608" s="2"/>
      <c r="P608" s="2"/>
      <c r="Q608" s="33">
        <f>IF(ISNUMBER(K608),IF(H608&gt;0,IF(I608&gt;0,J608,0),0),0)</f>
        <v>0</v>
      </c>
      <c r="R608" s="9">
        <f>IF(ISNUMBER(K608)=FALSE,J608,0)</f>
        <v>0</v>
      </c>
    </row>
    <row r="609" ht="12.75">
      <c r="A609" s="10"/>
      <c r="B609" s="49" t="s">
        <v>46</v>
      </c>
      <c r="C609" s="1"/>
      <c r="D609" s="1"/>
      <c r="E609" s="50" t="s">
        <v>509</v>
      </c>
      <c r="F609" s="1"/>
      <c r="G609" s="1"/>
      <c r="H609" s="40"/>
      <c r="I609" s="1"/>
      <c r="J609" s="40"/>
      <c r="K609" s="1"/>
      <c r="L609" s="1"/>
      <c r="M609" s="13"/>
      <c r="N609" s="2"/>
      <c r="O609" s="2"/>
      <c r="P609" s="2"/>
      <c r="Q609" s="2"/>
    </row>
    <row r="610" ht="12.75">
      <c r="A610" s="10"/>
      <c r="B610" s="49" t="s">
        <v>48</v>
      </c>
      <c r="C610" s="1"/>
      <c r="D610" s="1"/>
      <c r="E610" s="50" t="s">
        <v>510</v>
      </c>
      <c r="F610" s="1"/>
      <c r="G610" s="1"/>
      <c r="H610" s="40"/>
      <c r="I610" s="1"/>
      <c r="J610" s="40"/>
      <c r="K610" s="1"/>
      <c r="L610" s="1"/>
      <c r="M610" s="13"/>
      <c r="N610" s="2"/>
      <c r="O610" s="2"/>
      <c r="P610" s="2"/>
      <c r="Q610" s="2"/>
    </row>
    <row r="611" ht="12.75">
      <c r="A611" s="10"/>
      <c r="B611" s="49" t="s">
        <v>50</v>
      </c>
      <c r="C611" s="1"/>
      <c r="D611" s="1"/>
      <c r="E611" s="50" t="s">
        <v>511</v>
      </c>
      <c r="F611" s="1"/>
      <c r="G611" s="1"/>
      <c r="H611" s="40"/>
      <c r="I611" s="1"/>
      <c r="J611" s="40"/>
      <c r="K611" s="1"/>
      <c r="L611" s="1"/>
      <c r="M611" s="13"/>
      <c r="N611" s="2"/>
      <c r="O611" s="2"/>
      <c r="P611" s="2"/>
      <c r="Q611" s="2"/>
    </row>
    <row r="612" ht="12.75">
      <c r="A612" s="10"/>
      <c r="B612" s="49" t="s">
        <v>52</v>
      </c>
      <c r="C612" s="1"/>
      <c r="D612" s="1"/>
      <c r="E612" s="50" t="s">
        <v>53</v>
      </c>
      <c r="F612" s="1"/>
      <c r="G612" s="1"/>
      <c r="H612" s="40"/>
      <c r="I612" s="1"/>
      <c r="J612" s="40"/>
      <c r="K612" s="1"/>
      <c r="L612" s="1"/>
      <c r="M612" s="13"/>
      <c r="N612" s="2"/>
      <c r="O612" s="2"/>
      <c r="P612" s="2"/>
      <c r="Q612" s="2"/>
    </row>
    <row r="613" thickBot="1" ht="12.75">
      <c r="A613" s="10"/>
      <c r="B613" s="51" t="s">
        <v>54</v>
      </c>
      <c r="C613" s="52"/>
      <c r="D613" s="52"/>
      <c r="E613" s="53"/>
      <c r="F613" s="52"/>
      <c r="G613" s="52"/>
      <c r="H613" s="54"/>
      <c r="I613" s="52"/>
      <c r="J613" s="54"/>
      <c r="K613" s="52"/>
      <c r="L613" s="52"/>
      <c r="M613" s="13"/>
      <c r="N613" s="2"/>
      <c r="O613" s="2"/>
      <c r="P613" s="2"/>
      <c r="Q613" s="2"/>
    </row>
    <row r="614" thickTop="1" ht="12.75">
      <c r="A614" s="10"/>
      <c r="B614" s="41">
        <v>93</v>
      </c>
      <c r="C614" s="42" t="s">
        <v>512</v>
      </c>
      <c r="D614" s="42" t="s">
        <v>7</v>
      </c>
      <c r="E614" s="42" t="s">
        <v>513</v>
      </c>
      <c r="F614" s="42" t="s">
        <v>7</v>
      </c>
      <c r="G614" s="43" t="s">
        <v>150</v>
      </c>
      <c r="H614" s="55">
        <v>19</v>
      </c>
      <c r="I614" s="56">
        <v>0</v>
      </c>
      <c r="J614" s="57">
        <f>ROUND(H614*I614,2)</f>
        <v>0</v>
      </c>
      <c r="K614" s="58">
        <v>0.20999999999999999</v>
      </c>
      <c r="L614" s="59">
        <f>ROUND(J614*1.21,2)</f>
        <v>0</v>
      </c>
      <c r="M614" s="13"/>
      <c r="N614" s="2"/>
      <c r="O614" s="2"/>
      <c r="P614" s="2"/>
      <c r="Q614" s="33">
        <f>IF(ISNUMBER(K614),IF(H614&gt;0,IF(I614&gt;0,J614,0),0),0)</f>
        <v>0</v>
      </c>
      <c r="R614" s="9">
        <f>IF(ISNUMBER(K614)=FALSE,J614,0)</f>
        <v>0</v>
      </c>
    </row>
    <row r="615" ht="12.75">
      <c r="A615" s="10"/>
      <c r="B615" s="49" t="s">
        <v>46</v>
      </c>
      <c r="C615" s="1"/>
      <c r="D615" s="1"/>
      <c r="E615" s="50" t="s">
        <v>7</v>
      </c>
      <c r="F615" s="1"/>
      <c r="G615" s="1"/>
      <c r="H615" s="40"/>
      <c r="I615" s="1"/>
      <c r="J615" s="40"/>
      <c r="K615" s="1"/>
      <c r="L615" s="1"/>
      <c r="M615" s="13"/>
      <c r="N615" s="2"/>
      <c r="O615" s="2"/>
      <c r="P615" s="2"/>
      <c r="Q615" s="2"/>
    </row>
    <row r="616" ht="12.75">
      <c r="A616" s="10"/>
      <c r="B616" s="49" t="s">
        <v>48</v>
      </c>
      <c r="C616" s="1"/>
      <c r="D616" s="1"/>
      <c r="E616" s="50" t="s">
        <v>514</v>
      </c>
      <c r="F616" s="1"/>
      <c r="G616" s="1"/>
      <c r="H616" s="40"/>
      <c r="I616" s="1"/>
      <c r="J616" s="40"/>
      <c r="K616" s="1"/>
      <c r="L616" s="1"/>
      <c r="M616" s="13"/>
      <c r="N616" s="2"/>
      <c r="O616" s="2"/>
      <c r="P616" s="2"/>
      <c r="Q616" s="2"/>
    </row>
    <row r="617" ht="12.75">
      <c r="A617" s="10"/>
      <c r="B617" s="49" t="s">
        <v>50</v>
      </c>
      <c r="C617" s="1"/>
      <c r="D617" s="1"/>
      <c r="E617" s="50" t="s">
        <v>515</v>
      </c>
      <c r="F617" s="1"/>
      <c r="G617" s="1"/>
      <c r="H617" s="40"/>
      <c r="I617" s="1"/>
      <c r="J617" s="40"/>
      <c r="K617" s="1"/>
      <c r="L617" s="1"/>
      <c r="M617" s="13"/>
      <c r="N617" s="2"/>
      <c r="O617" s="2"/>
      <c r="P617" s="2"/>
      <c r="Q617" s="2"/>
    </row>
    <row r="618" ht="12.75">
      <c r="A618" s="10"/>
      <c r="B618" s="49" t="s">
        <v>52</v>
      </c>
      <c r="C618" s="1"/>
      <c r="D618" s="1"/>
      <c r="E618" s="50" t="s">
        <v>53</v>
      </c>
      <c r="F618" s="1"/>
      <c r="G618" s="1"/>
      <c r="H618" s="40"/>
      <c r="I618" s="1"/>
      <c r="J618" s="40"/>
      <c r="K618" s="1"/>
      <c r="L618" s="1"/>
      <c r="M618" s="13"/>
      <c r="N618" s="2"/>
      <c r="O618" s="2"/>
      <c r="P618" s="2"/>
      <c r="Q618" s="2"/>
    </row>
    <row r="619" thickBot="1" ht="12.75">
      <c r="A619" s="10"/>
      <c r="B619" s="51" t="s">
        <v>54</v>
      </c>
      <c r="C619" s="52"/>
      <c r="D619" s="52"/>
      <c r="E619" s="53"/>
      <c r="F619" s="52"/>
      <c r="G619" s="52"/>
      <c r="H619" s="54"/>
      <c r="I619" s="52"/>
      <c r="J619" s="54"/>
      <c r="K619" s="52"/>
      <c r="L619" s="52"/>
      <c r="M619" s="13"/>
      <c r="N619" s="2"/>
      <c r="O619" s="2"/>
      <c r="P619" s="2"/>
      <c r="Q619" s="2"/>
    </row>
    <row r="620" thickTop="1" ht="12.75">
      <c r="A620" s="10"/>
      <c r="B620" s="41">
        <v>94</v>
      </c>
      <c r="C620" s="42" t="s">
        <v>516</v>
      </c>
      <c r="D620" s="42" t="s">
        <v>7</v>
      </c>
      <c r="E620" s="42" t="s">
        <v>517</v>
      </c>
      <c r="F620" s="42" t="s">
        <v>7</v>
      </c>
      <c r="G620" s="43" t="s">
        <v>150</v>
      </c>
      <c r="H620" s="55">
        <v>33.149999999999999</v>
      </c>
      <c r="I620" s="56">
        <v>0</v>
      </c>
      <c r="J620" s="57">
        <f>ROUND(H620*I620,2)</f>
        <v>0</v>
      </c>
      <c r="K620" s="58">
        <v>0.20999999999999999</v>
      </c>
      <c r="L620" s="59">
        <f>ROUND(J620*1.21,2)</f>
        <v>0</v>
      </c>
      <c r="M620" s="13"/>
      <c r="N620" s="2"/>
      <c r="O620" s="2"/>
      <c r="P620" s="2"/>
      <c r="Q620" s="33">
        <f>IF(ISNUMBER(K620),IF(H620&gt;0,IF(I620&gt;0,J620,0),0),0)</f>
        <v>0</v>
      </c>
      <c r="R620" s="9">
        <f>IF(ISNUMBER(K620)=FALSE,J620,0)</f>
        <v>0</v>
      </c>
    </row>
    <row r="621" ht="12.75">
      <c r="A621" s="10"/>
      <c r="B621" s="49" t="s">
        <v>46</v>
      </c>
      <c r="C621" s="1"/>
      <c r="D621" s="1"/>
      <c r="E621" s="50" t="s">
        <v>7</v>
      </c>
      <c r="F621" s="1"/>
      <c r="G621" s="1"/>
      <c r="H621" s="40"/>
      <c r="I621" s="1"/>
      <c r="J621" s="40"/>
      <c r="K621" s="1"/>
      <c r="L621" s="1"/>
      <c r="M621" s="13"/>
      <c r="N621" s="2"/>
      <c r="O621" s="2"/>
      <c r="P621" s="2"/>
      <c r="Q621" s="2"/>
    </row>
    <row r="622" ht="12.75">
      <c r="A622" s="10"/>
      <c r="B622" s="49" t="s">
        <v>48</v>
      </c>
      <c r="C622" s="1"/>
      <c r="D622" s="1"/>
      <c r="E622" s="50" t="s">
        <v>518</v>
      </c>
      <c r="F622" s="1"/>
      <c r="G622" s="1"/>
      <c r="H622" s="40"/>
      <c r="I622" s="1"/>
      <c r="J622" s="40"/>
      <c r="K622" s="1"/>
      <c r="L622" s="1"/>
      <c r="M622" s="13"/>
      <c r="N622" s="2"/>
      <c r="O622" s="2"/>
      <c r="P622" s="2"/>
      <c r="Q622" s="2"/>
    </row>
    <row r="623" ht="12.75">
      <c r="A623" s="10"/>
      <c r="B623" s="49" t="s">
        <v>50</v>
      </c>
      <c r="C623" s="1"/>
      <c r="D623" s="1"/>
      <c r="E623" s="50" t="s">
        <v>519</v>
      </c>
      <c r="F623" s="1"/>
      <c r="G623" s="1"/>
      <c r="H623" s="40"/>
      <c r="I623" s="1"/>
      <c r="J623" s="40"/>
      <c r="K623" s="1"/>
      <c r="L623" s="1"/>
      <c r="M623" s="13"/>
      <c r="N623" s="2"/>
      <c r="O623" s="2"/>
      <c r="P623" s="2"/>
      <c r="Q623" s="2"/>
    </row>
    <row r="624" ht="12.75">
      <c r="A624" s="10"/>
      <c r="B624" s="49" t="s">
        <v>52</v>
      </c>
      <c r="C624" s="1"/>
      <c r="D624" s="1"/>
      <c r="E624" s="50" t="s">
        <v>53</v>
      </c>
      <c r="F624" s="1"/>
      <c r="G624" s="1"/>
      <c r="H624" s="40"/>
      <c r="I624" s="1"/>
      <c r="J624" s="40"/>
      <c r="K624" s="1"/>
      <c r="L624" s="1"/>
      <c r="M624" s="13"/>
      <c r="N624" s="2"/>
      <c r="O624" s="2"/>
      <c r="P624" s="2"/>
      <c r="Q624" s="2"/>
    </row>
    <row r="625" thickBot="1" ht="12.75">
      <c r="A625" s="10"/>
      <c r="B625" s="51" t="s">
        <v>54</v>
      </c>
      <c r="C625" s="52"/>
      <c r="D625" s="52"/>
      <c r="E625" s="53"/>
      <c r="F625" s="52"/>
      <c r="G625" s="52"/>
      <c r="H625" s="54"/>
      <c r="I625" s="52"/>
      <c r="J625" s="54"/>
      <c r="K625" s="52"/>
      <c r="L625" s="52"/>
      <c r="M625" s="13"/>
      <c r="N625" s="2"/>
      <c r="O625" s="2"/>
      <c r="P625" s="2"/>
      <c r="Q625" s="2"/>
    </row>
    <row r="626" thickTop="1" ht="12.75">
      <c r="A626" s="10"/>
      <c r="B626" s="41">
        <v>95</v>
      </c>
      <c r="C626" s="42" t="s">
        <v>520</v>
      </c>
      <c r="D626" s="42" t="s">
        <v>7</v>
      </c>
      <c r="E626" s="42" t="s">
        <v>521</v>
      </c>
      <c r="F626" s="42" t="s">
        <v>7</v>
      </c>
      <c r="G626" s="43" t="s">
        <v>522</v>
      </c>
      <c r="H626" s="55">
        <v>355.36500000000001</v>
      </c>
      <c r="I626" s="56">
        <v>0</v>
      </c>
      <c r="J626" s="57">
        <f>ROUND(H626*I626,2)</f>
        <v>0</v>
      </c>
      <c r="K626" s="58">
        <v>0.20999999999999999</v>
      </c>
      <c r="L626" s="59">
        <f>ROUND(J626*1.21,2)</f>
        <v>0</v>
      </c>
      <c r="M626" s="13"/>
      <c r="N626" s="2"/>
      <c r="O626" s="2"/>
      <c r="P626" s="2"/>
      <c r="Q626" s="33">
        <f>IF(ISNUMBER(K626),IF(H626&gt;0,IF(I626&gt;0,J626,0),0),0)</f>
        <v>0</v>
      </c>
      <c r="R626" s="9">
        <f>IF(ISNUMBER(K626)=FALSE,J626,0)</f>
        <v>0</v>
      </c>
    </row>
    <row r="627" ht="12.75">
      <c r="A627" s="10"/>
      <c r="B627" s="49" t="s">
        <v>46</v>
      </c>
      <c r="C627" s="1"/>
      <c r="D627" s="1"/>
      <c r="E627" s="50" t="s">
        <v>7</v>
      </c>
      <c r="F627" s="1"/>
      <c r="G627" s="1"/>
      <c r="H627" s="40"/>
      <c r="I627" s="1"/>
      <c r="J627" s="40"/>
      <c r="K627" s="1"/>
      <c r="L627" s="1"/>
      <c r="M627" s="13"/>
      <c r="N627" s="2"/>
      <c r="O627" s="2"/>
      <c r="P627" s="2"/>
      <c r="Q627" s="2"/>
    </row>
    <row r="628" ht="12.75">
      <c r="A628" s="10"/>
      <c r="B628" s="49" t="s">
        <v>48</v>
      </c>
      <c r="C628" s="1"/>
      <c r="D628" s="1"/>
      <c r="E628" s="50" t="s">
        <v>523</v>
      </c>
      <c r="F628" s="1"/>
      <c r="G628" s="1"/>
      <c r="H628" s="40"/>
      <c r="I628" s="1"/>
      <c r="J628" s="40"/>
      <c r="K628" s="1"/>
      <c r="L628" s="1"/>
      <c r="M628" s="13"/>
      <c r="N628" s="2"/>
      <c r="O628" s="2"/>
      <c r="P628" s="2"/>
      <c r="Q628" s="2"/>
    </row>
    <row r="629" ht="12.75">
      <c r="A629" s="10"/>
      <c r="B629" s="49" t="s">
        <v>50</v>
      </c>
      <c r="C629" s="1"/>
      <c r="D629" s="1"/>
      <c r="E629" s="50" t="s">
        <v>524</v>
      </c>
      <c r="F629" s="1"/>
      <c r="G629" s="1"/>
      <c r="H629" s="40"/>
      <c r="I629" s="1"/>
      <c r="J629" s="40"/>
      <c r="K629" s="1"/>
      <c r="L629" s="1"/>
      <c r="M629" s="13"/>
      <c r="N629" s="2"/>
      <c r="O629" s="2"/>
      <c r="P629" s="2"/>
      <c r="Q629" s="2"/>
    </row>
    <row r="630" ht="12.75">
      <c r="A630" s="10"/>
      <c r="B630" s="49" t="s">
        <v>52</v>
      </c>
      <c r="C630" s="1"/>
      <c r="D630" s="1"/>
      <c r="E630" s="50" t="s">
        <v>53</v>
      </c>
      <c r="F630" s="1"/>
      <c r="G630" s="1"/>
      <c r="H630" s="40"/>
      <c r="I630" s="1"/>
      <c r="J630" s="40"/>
      <c r="K630" s="1"/>
      <c r="L630" s="1"/>
      <c r="M630" s="13"/>
      <c r="N630" s="2"/>
      <c r="O630" s="2"/>
      <c r="P630" s="2"/>
      <c r="Q630" s="2"/>
    </row>
    <row r="631" thickBot="1" ht="12.75">
      <c r="A631" s="10"/>
      <c r="B631" s="51" t="s">
        <v>54</v>
      </c>
      <c r="C631" s="52"/>
      <c r="D631" s="52"/>
      <c r="E631" s="53"/>
      <c r="F631" s="52"/>
      <c r="G631" s="52"/>
      <c r="H631" s="54"/>
      <c r="I631" s="52"/>
      <c r="J631" s="54"/>
      <c r="K631" s="52"/>
      <c r="L631" s="52"/>
      <c r="M631" s="13"/>
      <c r="N631" s="2"/>
      <c r="O631" s="2"/>
      <c r="P631" s="2"/>
      <c r="Q631" s="2"/>
    </row>
    <row r="632" thickTop="1" ht="12.75">
      <c r="A632" s="10"/>
      <c r="B632" s="41">
        <v>96</v>
      </c>
      <c r="C632" s="42" t="s">
        <v>525</v>
      </c>
      <c r="D632" s="42" t="s">
        <v>7</v>
      </c>
      <c r="E632" s="42" t="s">
        <v>526</v>
      </c>
      <c r="F632" s="42" t="s">
        <v>7</v>
      </c>
      <c r="G632" s="43" t="s">
        <v>522</v>
      </c>
      <c r="H632" s="55">
        <v>474.96600000000001</v>
      </c>
      <c r="I632" s="56">
        <v>0</v>
      </c>
      <c r="J632" s="57">
        <f>ROUND(H632*I632,2)</f>
        <v>0</v>
      </c>
      <c r="K632" s="58">
        <v>0.20999999999999999</v>
      </c>
      <c r="L632" s="59">
        <f>ROUND(J632*1.21,2)</f>
        <v>0</v>
      </c>
      <c r="M632" s="13"/>
      <c r="N632" s="2"/>
      <c r="O632" s="2"/>
      <c r="P632" s="2"/>
      <c r="Q632" s="33">
        <f>IF(ISNUMBER(K632),IF(H632&gt;0,IF(I632&gt;0,J632,0),0),0)</f>
        <v>0</v>
      </c>
      <c r="R632" s="9">
        <f>IF(ISNUMBER(K632)=FALSE,J632,0)</f>
        <v>0</v>
      </c>
    </row>
    <row r="633" ht="12.75">
      <c r="A633" s="10"/>
      <c r="B633" s="49" t="s">
        <v>46</v>
      </c>
      <c r="C633" s="1"/>
      <c r="D633" s="1"/>
      <c r="E633" s="50" t="s">
        <v>7</v>
      </c>
      <c r="F633" s="1"/>
      <c r="G633" s="1"/>
      <c r="H633" s="40"/>
      <c r="I633" s="1"/>
      <c r="J633" s="40"/>
      <c r="K633" s="1"/>
      <c r="L633" s="1"/>
      <c r="M633" s="13"/>
      <c r="N633" s="2"/>
      <c r="O633" s="2"/>
      <c r="P633" s="2"/>
      <c r="Q633" s="2"/>
    </row>
    <row r="634" ht="12.75">
      <c r="A634" s="10"/>
      <c r="B634" s="49" t="s">
        <v>48</v>
      </c>
      <c r="C634" s="1"/>
      <c r="D634" s="1"/>
      <c r="E634" s="50" t="s">
        <v>527</v>
      </c>
      <c r="F634" s="1"/>
      <c r="G634" s="1"/>
      <c r="H634" s="40"/>
      <c r="I634" s="1"/>
      <c r="J634" s="40"/>
      <c r="K634" s="1"/>
      <c r="L634" s="1"/>
      <c r="M634" s="13"/>
      <c r="N634" s="2"/>
      <c r="O634" s="2"/>
      <c r="P634" s="2"/>
      <c r="Q634" s="2"/>
    </row>
    <row r="635" ht="12.75">
      <c r="A635" s="10"/>
      <c r="B635" s="49" t="s">
        <v>50</v>
      </c>
      <c r="C635" s="1"/>
      <c r="D635" s="1"/>
      <c r="E635" s="50" t="s">
        <v>528</v>
      </c>
      <c r="F635" s="1"/>
      <c r="G635" s="1"/>
      <c r="H635" s="40"/>
      <c r="I635" s="1"/>
      <c r="J635" s="40"/>
      <c r="K635" s="1"/>
      <c r="L635" s="1"/>
      <c r="M635" s="13"/>
      <c r="N635" s="2"/>
      <c r="O635" s="2"/>
      <c r="P635" s="2"/>
      <c r="Q635" s="2"/>
    </row>
    <row r="636" ht="12.75">
      <c r="A636" s="10"/>
      <c r="B636" s="49" t="s">
        <v>52</v>
      </c>
      <c r="C636" s="1"/>
      <c r="D636" s="1"/>
      <c r="E636" s="50" t="s">
        <v>53</v>
      </c>
      <c r="F636" s="1"/>
      <c r="G636" s="1"/>
      <c r="H636" s="40"/>
      <c r="I636" s="1"/>
      <c r="J636" s="40"/>
      <c r="K636" s="1"/>
      <c r="L636" s="1"/>
      <c r="M636" s="13"/>
      <c r="N636" s="2"/>
      <c r="O636" s="2"/>
      <c r="P636" s="2"/>
      <c r="Q636" s="2"/>
    </row>
    <row r="637" thickBot="1" ht="12.75">
      <c r="A637" s="10"/>
      <c r="B637" s="51" t="s">
        <v>54</v>
      </c>
      <c r="C637" s="52"/>
      <c r="D637" s="52"/>
      <c r="E637" s="53"/>
      <c r="F637" s="52"/>
      <c r="G637" s="52"/>
      <c r="H637" s="54"/>
      <c r="I637" s="52"/>
      <c r="J637" s="54"/>
      <c r="K637" s="52"/>
      <c r="L637" s="52"/>
      <c r="M637" s="13"/>
      <c r="N637" s="2"/>
      <c r="O637" s="2"/>
      <c r="P637" s="2"/>
      <c r="Q637" s="2"/>
    </row>
    <row r="638" thickTop="1" ht="12.75">
      <c r="A638" s="10"/>
      <c r="B638" s="41">
        <v>97</v>
      </c>
      <c r="C638" s="42" t="s">
        <v>529</v>
      </c>
      <c r="D638" s="42" t="s">
        <v>7</v>
      </c>
      <c r="E638" s="42" t="s">
        <v>530</v>
      </c>
      <c r="F638" s="42" t="s">
        <v>7</v>
      </c>
      <c r="G638" s="43" t="s">
        <v>223</v>
      </c>
      <c r="H638" s="55">
        <v>315.30000000000001</v>
      </c>
      <c r="I638" s="56">
        <v>0</v>
      </c>
      <c r="J638" s="57">
        <f>ROUND(H638*I638,2)</f>
        <v>0</v>
      </c>
      <c r="K638" s="58">
        <v>0.20999999999999999</v>
      </c>
      <c r="L638" s="59">
        <f>ROUND(J638*1.21,2)</f>
        <v>0</v>
      </c>
      <c r="M638" s="13"/>
      <c r="N638" s="2"/>
      <c r="O638" s="2"/>
      <c r="P638" s="2"/>
      <c r="Q638" s="33">
        <f>IF(ISNUMBER(K638),IF(H638&gt;0,IF(I638&gt;0,J638,0),0),0)</f>
        <v>0</v>
      </c>
      <c r="R638" s="9">
        <f>IF(ISNUMBER(K638)=FALSE,J638,0)</f>
        <v>0</v>
      </c>
    </row>
    <row r="639" ht="12.75">
      <c r="A639" s="10"/>
      <c r="B639" s="49" t="s">
        <v>46</v>
      </c>
      <c r="C639" s="1"/>
      <c r="D639" s="1"/>
      <c r="E639" s="50" t="s">
        <v>531</v>
      </c>
      <c r="F639" s="1"/>
      <c r="G639" s="1"/>
      <c r="H639" s="40"/>
      <c r="I639" s="1"/>
      <c r="J639" s="40"/>
      <c r="K639" s="1"/>
      <c r="L639" s="1"/>
      <c r="M639" s="13"/>
      <c r="N639" s="2"/>
      <c r="O639" s="2"/>
      <c r="P639" s="2"/>
      <c r="Q639" s="2"/>
    </row>
    <row r="640" ht="12.75">
      <c r="A640" s="10"/>
      <c r="B640" s="49" t="s">
        <v>48</v>
      </c>
      <c r="C640" s="1"/>
      <c r="D640" s="1"/>
      <c r="E640" s="50" t="s">
        <v>532</v>
      </c>
      <c r="F640" s="1"/>
      <c r="G640" s="1"/>
      <c r="H640" s="40"/>
      <c r="I640" s="1"/>
      <c r="J640" s="40"/>
      <c r="K640" s="1"/>
      <c r="L640" s="1"/>
      <c r="M640" s="13"/>
      <c r="N640" s="2"/>
      <c r="O640" s="2"/>
      <c r="P640" s="2"/>
      <c r="Q640" s="2"/>
    </row>
    <row r="641" ht="12.75">
      <c r="A641" s="10"/>
      <c r="B641" s="49" t="s">
        <v>50</v>
      </c>
      <c r="C641" s="1"/>
      <c r="D641" s="1"/>
      <c r="E641" s="50" t="s">
        <v>533</v>
      </c>
      <c r="F641" s="1"/>
      <c r="G641" s="1"/>
      <c r="H641" s="40"/>
      <c r="I641" s="1"/>
      <c r="J641" s="40"/>
      <c r="K641" s="1"/>
      <c r="L641" s="1"/>
      <c r="M641" s="13"/>
      <c r="N641" s="2"/>
      <c r="O641" s="2"/>
      <c r="P641" s="2"/>
      <c r="Q641" s="2"/>
    </row>
    <row r="642" ht="12.75">
      <c r="A642" s="10"/>
      <c r="B642" s="49" t="s">
        <v>52</v>
      </c>
      <c r="C642" s="1"/>
      <c r="D642" s="1"/>
      <c r="E642" s="50" t="s">
        <v>53</v>
      </c>
      <c r="F642" s="1"/>
      <c r="G642" s="1"/>
      <c r="H642" s="40"/>
      <c r="I642" s="1"/>
      <c r="J642" s="40"/>
      <c r="K642" s="1"/>
      <c r="L642" s="1"/>
      <c r="M642" s="13"/>
      <c r="N642" s="2"/>
      <c r="O642" s="2"/>
      <c r="P642" s="2"/>
      <c r="Q642" s="2"/>
    </row>
    <row r="643" thickBot="1" ht="12.75">
      <c r="A643" s="10"/>
      <c r="B643" s="51" t="s">
        <v>54</v>
      </c>
      <c r="C643" s="52"/>
      <c r="D643" s="52"/>
      <c r="E643" s="53"/>
      <c r="F643" s="52"/>
      <c r="G643" s="52"/>
      <c r="H643" s="54"/>
      <c r="I643" s="52"/>
      <c r="J643" s="54"/>
      <c r="K643" s="52"/>
      <c r="L643" s="52"/>
      <c r="M643" s="13"/>
      <c r="N643" s="2"/>
      <c r="O643" s="2"/>
      <c r="P643" s="2"/>
      <c r="Q643" s="2"/>
    </row>
    <row r="644" thickTop="1" ht="12.75">
      <c r="A644" s="10"/>
      <c r="B644" s="41">
        <v>98</v>
      </c>
      <c r="C644" s="42" t="s">
        <v>534</v>
      </c>
      <c r="D644" s="42" t="s">
        <v>7</v>
      </c>
      <c r="E644" s="42" t="s">
        <v>535</v>
      </c>
      <c r="F644" s="42" t="s">
        <v>7</v>
      </c>
      <c r="G644" s="43" t="s">
        <v>123</v>
      </c>
      <c r="H644" s="55">
        <v>9.1999999999999993</v>
      </c>
      <c r="I644" s="56">
        <v>0</v>
      </c>
      <c r="J644" s="57">
        <f>ROUND(H644*I644,2)</f>
        <v>0</v>
      </c>
      <c r="K644" s="58">
        <v>0.20999999999999999</v>
      </c>
      <c r="L644" s="59">
        <f>ROUND(J644*1.21,2)</f>
        <v>0</v>
      </c>
      <c r="M644" s="13"/>
      <c r="N644" s="2"/>
      <c r="O644" s="2"/>
      <c r="P644" s="2"/>
      <c r="Q644" s="33">
        <f>IF(ISNUMBER(K644),IF(H644&gt;0,IF(I644&gt;0,J644,0),0),0)</f>
        <v>0</v>
      </c>
      <c r="R644" s="9">
        <f>IF(ISNUMBER(K644)=FALSE,J644,0)</f>
        <v>0</v>
      </c>
    </row>
    <row r="645" ht="12.75">
      <c r="A645" s="10"/>
      <c r="B645" s="49" t="s">
        <v>46</v>
      </c>
      <c r="C645" s="1"/>
      <c r="D645" s="1"/>
      <c r="E645" s="50" t="s">
        <v>536</v>
      </c>
      <c r="F645" s="1"/>
      <c r="G645" s="1"/>
      <c r="H645" s="40"/>
      <c r="I645" s="1"/>
      <c r="J645" s="40"/>
      <c r="K645" s="1"/>
      <c r="L645" s="1"/>
      <c r="M645" s="13"/>
      <c r="N645" s="2"/>
      <c r="O645" s="2"/>
      <c r="P645" s="2"/>
      <c r="Q645" s="2"/>
    </row>
    <row r="646" ht="12.75">
      <c r="A646" s="10"/>
      <c r="B646" s="49" t="s">
        <v>48</v>
      </c>
      <c r="C646" s="1"/>
      <c r="D646" s="1"/>
      <c r="E646" s="50" t="s">
        <v>537</v>
      </c>
      <c r="F646" s="1"/>
      <c r="G646" s="1"/>
      <c r="H646" s="40"/>
      <c r="I646" s="1"/>
      <c r="J646" s="40"/>
      <c r="K646" s="1"/>
      <c r="L646" s="1"/>
      <c r="M646" s="13"/>
      <c r="N646" s="2"/>
      <c r="O646" s="2"/>
      <c r="P646" s="2"/>
      <c r="Q646" s="2"/>
    </row>
    <row r="647" ht="12.75">
      <c r="A647" s="10"/>
      <c r="B647" s="49" t="s">
        <v>50</v>
      </c>
      <c r="C647" s="1"/>
      <c r="D647" s="1"/>
      <c r="E647" s="50" t="s">
        <v>538</v>
      </c>
      <c r="F647" s="1"/>
      <c r="G647" s="1"/>
      <c r="H647" s="40"/>
      <c r="I647" s="1"/>
      <c r="J647" s="40"/>
      <c r="K647" s="1"/>
      <c r="L647" s="1"/>
      <c r="M647" s="13"/>
      <c r="N647" s="2"/>
      <c r="O647" s="2"/>
      <c r="P647" s="2"/>
      <c r="Q647" s="2"/>
    </row>
    <row r="648" ht="12.75">
      <c r="A648" s="10"/>
      <c r="B648" s="49" t="s">
        <v>52</v>
      </c>
      <c r="C648" s="1"/>
      <c r="D648" s="1"/>
      <c r="E648" s="50" t="s">
        <v>53</v>
      </c>
      <c r="F648" s="1"/>
      <c r="G648" s="1"/>
      <c r="H648" s="40"/>
      <c r="I648" s="1"/>
      <c r="J648" s="40"/>
      <c r="K648" s="1"/>
      <c r="L648" s="1"/>
      <c r="M648" s="13"/>
      <c r="N648" s="2"/>
      <c r="O648" s="2"/>
      <c r="P648" s="2"/>
      <c r="Q648" s="2"/>
    </row>
    <row r="649" thickBot="1" ht="12.75">
      <c r="A649" s="10"/>
      <c r="B649" s="51" t="s">
        <v>54</v>
      </c>
      <c r="C649" s="52"/>
      <c r="D649" s="52"/>
      <c r="E649" s="53"/>
      <c r="F649" s="52"/>
      <c r="G649" s="52"/>
      <c r="H649" s="54"/>
      <c r="I649" s="52"/>
      <c r="J649" s="54"/>
      <c r="K649" s="52"/>
      <c r="L649" s="52"/>
      <c r="M649" s="13"/>
      <c r="N649" s="2"/>
      <c r="O649" s="2"/>
      <c r="P649" s="2"/>
      <c r="Q649" s="2"/>
    </row>
    <row r="650" thickTop="1" ht="12.75">
      <c r="A650" s="10"/>
      <c r="B650" s="41">
        <v>99</v>
      </c>
      <c r="C650" s="42" t="s">
        <v>539</v>
      </c>
      <c r="D650" s="42" t="s">
        <v>7</v>
      </c>
      <c r="E650" s="42" t="s">
        <v>540</v>
      </c>
      <c r="F650" s="42" t="s">
        <v>7</v>
      </c>
      <c r="G650" s="43" t="s">
        <v>123</v>
      </c>
      <c r="H650" s="55">
        <v>5.6749999999999998</v>
      </c>
      <c r="I650" s="56">
        <v>0</v>
      </c>
      <c r="J650" s="57">
        <f>ROUND(H650*I650,2)</f>
        <v>0</v>
      </c>
      <c r="K650" s="58">
        <v>0.20999999999999999</v>
      </c>
      <c r="L650" s="59">
        <f>ROUND(J650*1.21,2)</f>
        <v>0</v>
      </c>
      <c r="M650" s="13"/>
      <c r="N650" s="2"/>
      <c r="O650" s="2"/>
      <c r="P650" s="2"/>
      <c r="Q650" s="33">
        <f>IF(ISNUMBER(K650),IF(H650&gt;0,IF(I650&gt;0,J650,0),0),0)</f>
        <v>0</v>
      </c>
      <c r="R650" s="9">
        <f>IF(ISNUMBER(K650)=FALSE,J650,0)</f>
        <v>0</v>
      </c>
    </row>
    <row r="651" ht="12.75">
      <c r="A651" s="10"/>
      <c r="B651" s="49" t="s">
        <v>46</v>
      </c>
      <c r="C651" s="1"/>
      <c r="D651" s="1"/>
      <c r="E651" s="50" t="s">
        <v>541</v>
      </c>
      <c r="F651" s="1"/>
      <c r="G651" s="1"/>
      <c r="H651" s="40"/>
      <c r="I651" s="1"/>
      <c r="J651" s="40"/>
      <c r="K651" s="1"/>
      <c r="L651" s="1"/>
      <c r="M651" s="13"/>
      <c r="N651" s="2"/>
      <c r="O651" s="2"/>
      <c r="P651" s="2"/>
      <c r="Q651" s="2"/>
    </row>
    <row r="652" ht="12.75">
      <c r="A652" s="10"/>
      <c r="B652" s="49" t="s">
        <v>48</v>
      </c>
      <c r="C652" s="1"/>
      <c r="D652" s="1"/>
      <c r="E652" s="50" t="s">
        <v>542</v>
      </c>
      <c r="F652" s="1"/>
      <c r="G652" s="1"/>
      <c r="H652" s="40"/>
      <c r="I652" s="1"/>
      <c r="J652" s="40"/>
      <c r="K652" s="1"/>
      <c r="L652" s="1"/>
      <c r="M652" s="13"/>
      <c r="N652" s="2"/>
      <c r="O652" s="2"/>
      <c r="P652" s="2"/>
      <c r="Q652" s="2"/>
    </row>
    <row r="653" ht="12.75">
      <c r="A653" s="10"/>
      <c r="B653" s="49" t="s">
        <v>50</v>
      </c>
      <c r="C653" s="1"/>
      <c r="D653" s="1"/>
      <c r="E653" s="50" t="s">
        <v>538</v>
      </c>
      <c r="F653" s="1"/>
      <c r="G653" s="1"/>
      <c r="H653" s="40"/>
      <c r="I653" s="1"/>
      <c r="J653" s="40"/>
      <c r="K653" s="1"/>
      <c r="L653" s="1"/>
      <c r="M653" s="13"/>
      <c r="N653" s="2"/>
      <c r="O653" s="2"/>
      <c r="P653" s="2"/>
      <c r="Q653" s="2"/>
    </row>
    <row r="654" ht="12.75">
      <c r="A654" s="10"/>
      <c r="B654" s="49" t="s">
        <v>52</v>
      </c>
      <c r="C654" s="1"/>
      <c r="D654" s="1"/>
      <c r="E654" s="50" t="s">
        <v>53</v>
      </c>
      <c r="F654" s="1"/>
      <c r="G654" s="1"/>
      <c r="H654" s="40"/>
      <c r="I654" s="1"/>
      <c r="J654" s="40"/>
      <c r="K654" s="1"/>
      <c r="L654" s="1"/>
      <c r="M654" s="13"/>
      <c r="N654" s="2"/>
      <c r="O654" s="2"/>
      <c r="P654" s="2"/>
      <c r="Q654" s="2"/>
    </row>
    <row r="655" thickBot="1" ht="12.75">
      <c r="A655" s="10"/>
      <c r="B655" s="51" t="s">
        <v>54</v>
      </c>
      <c r="C655" s="52"/>
      <c r="D655" s="52"/>
      <c r="E655" s="53"/>
      <c r="F655" s="52"/>
      <c r="G655" s="52"/>
      <c r="H655" s="54"/>
      <c r="I655" s="52"/>
      <c r="J655" s="54"/>
      <c r="K655" s="52"/>
      <c r="L655" s="52"/>
      <c r="M655" s="13"/>
      <c r="N655" s="2"/>
      <c r="O655" s="2"/>
      <c r="P655" s="2"/>
      <c r="Q655" s="2"/>
    </row>
    <row r="656" thickTop="1" ht="12.75">
      <c r="A656" s="10"/>
      <c r="B656" s="41">
        <v>100</v>
      </c>
      <c r="C656" s="42" t="s">
        <v>543</v>
      </c>
      <c r="D656" s="42"/>
      <c r="E656" s="42" t="s">
        <v>544</v>
      </c>
      <c r="F656" s="42" t="s">
        <v>7</v>
      </c>
      <c r="G656" s="43" t="s">
        <v>123</v>
      </c>
      <c r="H656" s="55">
        <v>13</v>
      </c>
      <c r="I656" s="56">
        <v>0</v>
      </c>
      <c r="J656" s="57">
        <f>ROUND(H656*I656,2)</f>
        <v>0</v>
      </c>
      <c r="K656" s="58">
        <v>0.20999999999999999</v>
      </c>
      <c r="L656" s="59">
        <f>ROUND(J656*1.21,2)</f>
        <v>0</v>
      </c>
      <c r="M656" s="13"/>
      <c r="N656" s="2"/>
      <c r="O656" s="2"/>
      <c r="P656" s="2"/>
      <c r="Q656" s="33">
        <f>IF(ISNUMBER(K656),IF(H656&gt;0,IF(I656&gt;0,J656,0),0),0)</f>
        <v>0</v>
      </c>
      <c r="R656" s="9">
        <f>IF(ISNUMBER(K656)=FALSE,J656,0)</f>
        <v>0</v>
      </c>
    </row>
    <row r="657" ht="12.75">
      <c r="A657" s="10"/>
      <c r="B657" s="49" t="s">
        <v>46</v>
      </c>
      <c r="C657" s="1"/>
      <c r="D657" s="1"/>
      <c r="E657" s="50" t="s">
        <v>545</v>
      </c>
      <c r="F657" s="1"/>
      <c r="G657" s="1"/>
      <c r="H657" s="40"/>
      <c r="I657" s="1"/>
      <c r="J657" s="40"/>
      <c r="K657" s="1"/>
      <c r="L657" s="1"/>
      <c r="M657" s="13"/>
      <c r="N657" s="2"/>
      <c r="O657" s="2"/>
      <c r="P657" s="2"/>
      <c r="Q657" s="2"/>
    </row>
    <row r="658" ht="12.75">
      <c r="A658" s="10"/>
      <c r="B658" s="49" t="s">
        <v>48</v>
      </c>
      <c r="C658" s="1"/>
      <c r="D658" s="1"/>
      <c r="E658" s="50" t="s">
        <v>546</v>
      </c>
      <c r="F658" s="1"/>
      <c r="G658" s="1"/>
      <c r="H658" s="40"/>
      <c r="I658" s="1"/>
      <c r="J658" s="40"/>
      <c r="K658" s="1"/>
      <c r="L658" s="1"/>
      <c r="M658" s="13"/>
      <c r="N658" s="2"/>
      <c r="O658" s="2"/>
      <c r="P658" s="2"/>
      <c r="Q658" s="2"/>
    </row>
    <row r="659" ht="12.75">
      <c r="A659" s="10"/>
      <c r="B659" s="49" t="s">
        <v>50</v>
      </c>
      <c r="C659" s="1"/>
      <c r="D659" s="1"/>
      <c r="E659" s="50" t="s">
        <v>547</v>
      </c>
      <c r="F659" s="1"/>
      <c r="G659" s="1"/>
      <c r="H659" s="40"/>
      <c r="I659" s="1"/>
      <c r="J659" s="40"/>
      <c r="K659" s="1"/>
      <c r="L659" s="1"/>
      <c r="M659" s="13"/>
      <c r="N659" s="2"/>
      <c r="O659" s="2"/>
      <c r="P659" s="2"/>
      <c r="Q659" s="2"/>
    </row>
    <row r="660" ht="12.75">
      <c r="A660" s="10"/>
      <c r="B660" s="49" t="s">
        <v>52</v>
      </c>
      <c r="C660" s="1"/>
      <c r="D660" s="1"/>
      <c r="E660" s="50" t="s">
        <v>53</v>
      </c>
      <c r="F660" s="1"/>
      <c r="G660" s="1"/>
      <c r="H660" s="40"/>
      <c r="I660" s="1"/>
      <c r="J660" s="40"/>
      <c r="K660" s="1"/>
      <c r="L660" s="1"/>
      <c r="M660" s="13"/>
      <c r="N660" s="2"/>
      <c r="O660" s="2"/>
      <c r="P660" s="2"/>
      <c r="Q660" s="2"/>
    </row>
    <row r="661" thickBot="1" ht="12.75">
      <c r="A661" s="10"/>
      <c r="B661" s="51" t="s">
        <v>54</v>
      </c>
      <c r="C661" s="52"/>
      <c r="D661" s="52"/>
      <c r="E661" s="53"/>
      <c r="F661" s="52"/>
      <c r="G661" s="52"/>
      <c r="H661" s="54"/>
      <c r="I661" s="52"/>
      <c r="J661" s="54"/>
      <c r="K661" s="52"/>
      <c r="L661" s="52"/>
      <c r="M661" s="13"/>
      <c r="N661" s="2"/>
      <c r="O661" s="2"/>
      <c r="P661" s="2"/>
      <c r="Q661" s="2"/>
    </row>
    <row r="662" thickTop="1" ht="12.75">
      <c r="A662" s="10"/>
      <c r="B662" s="41">
        <v>101</v>
      </c>
      <c r="C662" s="42" t="s">
        <v>548</v>
      </c>
      <c r="D662" s="42" t="s">
        <v>7</v>
      </c>
      <c r="E662" s="42" t="s">
        <v>549</v>
      </c>
      <c r="F662" s="42" t="s">
        <v>7</v>
      </c>
      <c r="G662" s="43" t="s">
        <v>223</v>
      </c>
      <c r="H662" s="55">
        <v>161.68000000000001</v>
      </c>
      <c r="I662" s="56">
        <v>0</v>
      </c>
      <c r="J662" s="57">
        <f>ROUND(H662*I662,2)</f>
        <v>0</v>
      </c>
      <c r="K662" s="58">
        <v>0.20999999999999999</v>
      </c>
      <c r="L662" s="59">
        <f>ROUND(J662*1.21,2)</f>
        <v>0</v>
      </c>
      <c r="M662" s="13"/>
      <c r="N662" s="2"/>
      <c r="O662" s="2"/>
      <c r="P662" s="2"/>
      <c r="Q662" s="33">
        <f>IF(ISNUMBER(K662),IF(H662&gt;0,IF(I662&gt;0,J662,0),0),0)</f>
        <v>0</v>
      </c>
      <c r="R662" s="9">
        <f>IF(ISNUMBER(K662)=FALSE,J662,0)</f>
        <v>0</v>
      </c>
    </row>
    <row r="663" ht="12.75">
      <c r="A663" s="10"/>
      <c r="B663" s="49" t="s">
        <v>46</v>
      </c>
      <c r="C663" s="1"/>
      <c r="D663" s="1"/>
      <c r="E663" s="50" t="s">
        <v>550</v>
      </c>
      <c r="F663" s="1"/>
      <c r="G663" s="1"/>
      <c r="H663" s="40"/>
      <c r="I663" s="1"/>
      <c r="J663" s="40"/>
      <c r="K663" s="1"/>
      <c r="L663" s="1"/>
      <c r="M663" s="13"/>
      <c r="N663" s="2"/>
      <c r="O663" s="2"/>
      <c r="P663" s="2"/>
      <c r="Q663" s="2"/>
    </row>
    <row r="664" ht="12.75">
      <c r="A664" s="10"/>
      <c r="B664" s="49" t="s">
        <v>48</v>
      </c>
      <c r="C664" s="1"/>
      <c r="D664" s="1"/>
      <c r="E664" s="50" t="s">
        <v>551</v>
      </c>
      <c r="F664" s="1"/>
      <c r="G664" s="1"/>
      <c r="H664" s="40"/>
      <c r="I664" s="1"/>
      <c r="J664" s="40"/>
      <c r="K664" s="1"/>
      <c r="L664" s="1"/>
      <c r="M664" s="13"/>
      <c r="N664" s="2"/>
      <c r="O664" s="2"/>
      <c r="P664" s="2"/>
      <c r="Q664" s="2"/>
    </row>
    <row r="665" ht="12.75">
      <c r="A665" s="10"/>
      <c r="B665" s="49" t="s">
        <v>50</v>
      </c>
      <c r="C665" s="1"/>
      <c r="D665" s="1"/>
      <c r="E665" s="50" t="s">
        <v>552</v>
      </c>
      <c r="F665" s="1"/>
      <c r="G665" s="1"/>
      <c r="H665" s="40"/>
      <c r="I665" s="1"/>
      <c r="J665" s="40"/>
      <c r="K665" s="1"/>
      <c r="L665" s="1"/>
      <c r="M665" s="13"/>
      <c r="N665" s="2"/>
      <c r="O665" s="2"/>
      <c r="P665" s="2"/>
      <c r="Q665" s="2"/>
    </row>
    <row r="666" ht="12.75">
      <c r="A666" s="10"/>
      <c r="B666" s="49" t="s">
        <v>52</v>
      </c>
      <c r="C666" s="1"/>
      <c r="D666" s="1"/>
      <c r="E666" s="50" t="s">
        <v>53</v>
      </c>
      <c r="F666" s="1"/>
      <c r="G666" s="1"/>
      <c r="H666" s="40"/>
      <c r="I666" s="1"/>
      <c r="J666" s="40"/>
      <c r="K666" s="1"/>
      <c r="L666" s="1"/>
      <c r="M666" s="13"/>
      <c r="N666" s="2"/>
      <c r="O666" s="2"/>
      <c r="P666" s="2"/>
      <c r="Q666" s="2"/>
    </row>
    <row r="667" thickBot="1" ht="12.75">
      <c r="A667" s="10"/>
      <c r="B667" s="51" t="s">
        <v>54</v>
      </c>
      <c r="C667" s="52"/>
      <c r="D667" s="52"/>
      <c r="E667" s="53"/>
      <c r="F667" s="52"/>
      <c r="G667" s="52"/>
      <c r="H667" s="54"/>
      <c r="I667" s="52"/>
      <c r="J667" s="54"/>
      <c r="K667" s="52"/>
      <c r="L667" s="52"/>
      <c r="M667" s="13"/>
      <c r="N667" s="2"/>
      <c r="O667" s="2"/>
      <c r="P667" s="2"/>
      <c r="Q667" s="2"/>
    </row>
    <row r="668" thickTop="1" thickBot="1" ht="25" customHeight="1">
      <c r="A668" s="10"/>
      <c r="B668" s="1"/>
      <c r="C668" s="60">
        <v>9</v>
      </c>
      <c r="D668" s="1"/>
      <c r="E668" s="60" t="s">
        <v>98</v>
      </c>
      <c r="F668" s="1"/>
      <c r="G668" s="61" t="s">
        <v>79</v>
      </c>
      <c r="H668" s="62">
        <f>J548+J554+J560+J566+J572+J578+J584+J590+J596+J602+J608+J614+J620+J626+J632+J638+J644+J650+J656+J662</f>
        <v>0</v>
      </c>
      <c r="I668" s="61" t="s">
        <v>80</v>
      </c>
      <c r="J668" s="63">
        <f>(L668-H668)</f>
        <v>0</v>
      </c>
      <c r="K668" s="61" t="s">
        <v>81</v>
      </c>
      <c r="L668" s="64">
        <f>ROUND((J548+J554+J560+J566+J572+J578+J584+J590+J596+J602+J608+J614+J620+J626+J632+J638+J644+J650+J656+J662)*1.21,2)</f>
        <v>0</v>
      </c>
      <c r="M668" s="13"/>
      <c r="N668" s="2"/>
      <c r="O668" s="2"/>
      <c r="P668" s="2"/>
      <c r="Q668" s="33">
        <f>0+Q548+Q554+Q560+Q566+Q572+Q578+Q584+Q590+Q596+Q602+Q608+Q614+Q620+Q626+Q632+Q638+Q644+Q650+Q656+Q662</f>
        <v>0</v>
      </c>
      <c r="R668" s="9">
        <f>0+R548+R554+R560+R566+R572+R578+R584+R590+R596+R602+R608+R614+R620+R626+R632+R638+R644+R650+R656+R662</f>
        <v>0</v>
      </c>
      <c r="S668" s="65">
        <f>Q668*(1+J668)+R668</f>
        <v>0</v>
      </c>
    </row>
    <row r="669" thickTop="1" thickBot="1" ht="25" customHeight="1">
      <c r="A669" s="10"/>
      <c r="B669" s="66"/>
      <c r="C669" s="66"/>
      <c r="D669" s="66"/>
      <c r="E669" s="66"/>
      <c r="F669" s="66"/>
      <c r="G669" s="67" t="s">
        <v>82</v>
      </c>
      <c r="H669" s="68">
        <f>0+J548+J554+J560+J566+J572+J578+J584+J590+J596+J602+J608+J614+J620+J626+J632+J638+J644+J650+J656+J662</f>
        <v>0</v>
      </c>
      <c r="I669" s="67" t="s">
        <v>83</v>
      </c>
      <c r="J669" s="69">
        <f>0+J668</f>
        <v>0</v>
      </c>
      <c r="K669" s="67" t="s">
        <v>84</v>
      </c>
      <c r="L669" s="70">
        <f>0+L668</f>
        <v>0</v>
      </c>
      <c r="M669" s="13"/>
      <c r="N669" s="2"/>
      <c r="O669" s="2"/>
      <c r="P669" s="2"/>
      <c r="Q669" s="2"/>
    </row>
    <row r="670" ht="12.75">
      <c r="A670" s="14"/>
      <c r="B670" s="4"/>
      <c r="C670" s="4"/>
      <c r="D670" s="4"/>
      <c r="E670" s="4"/>
      <c r="F670" s="4"/>
      <c r="G670" s="4"/>
      <c r="H670" s="71"/>
      <c r="I670" s="4"/>
      <c r="J670" s="71"/>
      <c r="K670" s="4"/>
      <c r="L670" s="4"/>
      <c r="M670" s="15"/>
      <c r="N670" s="2"/>
      <c r="O670" s="2"/>
      <c r="P670" s="2"/>
      <c r="Q670" s="2"/>
    </row>
    <row r="671" ht="12.7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2"/>
      <c r="O671" s="2"/>
      <c r="P671" s="2"/>
      <c r="Q671" s="2"/>
    </row>
  </sheetData>
  <mergeCells count="538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0:D40"/>
    <mergeCell ref="B42:D42"/>
    <mergeCell ref="B43:D43"/>
    <mergeCell ref="B44:D44"/>
    <mergeCell ref="B45:D45"/>
    <mergeCell ref="B46:D46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8:D48"/>
    <mergeCell ref="B49:D49"/>
    <mergeCell ref="B50:D50"/>
    <mergeCell ref="B51:D51"/>
    <mergeCell ref="B52:D52"/>
    <mergeCell ref="B54:D54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6:D66"/>
    <mergeCell ref="B67:D67"/>
    <mergeCell ref="B68:D68"/>
    <mergeCell ref="B69:D69"/>
    <mergeCell ref="B70:D70"/>
    <mergeCell ref="B72:D72"/>
    <mergeCell ref="B73:D73"/>
    <mergeCell ref="B74:D74"/>
    <mergeCell ref="B75:D75"/>
    <mergeCell ref="B76:D76"/>
    <mergeCell ref="B78:D78"/>
    <mergeCell ref="B79:D79"/>
    <mergeCell ref="B80:D80"/>
    <mergeCell ref="B81:D81"/>
    <mergeCell ref="B82:D82"/>
    <mergeCell ref="B84:D84"/>
    <mergeCell ref="B85:D85"/>
    <mergeCell ref="B86:D86"/>
    <mergeCell ref="B87:D87"/>
    <mergeCell ref="B88:D88"/>
    <mergeCell ref="B90:D90"/>
    <mergeCell ref="B91:D91"/>
    <mergeCell ref="B92:D92"/>
    <mergeCell ref="B93:D93"/>
    <mergeCell ref="B94:D94"/>
    <mergeCell ref="B123:D123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3:D133"/>
    <mergeCell ref="B135:D135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5:D145"/>
    <mergeCell ref="B147:D147"/>
    <mergeCell ref="B148:D148"/>
    <mergeCell ref="B149:D149"/>
    <mergeCell ref="B150:D150"/>
    <mergeCell ref="B151:D151"/>
    <mergeCell ref="B153:D153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3:D163"/>
    <mergeCell ref="B165:D165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5:D175"/>
    <mergeCell ref="B177:D177"/>
    <mergeCell ref="B178:D178"/>
    <mergeCell ref="B179:D179"/>
    <mergeCell ref="B180:D180"/>
    <mergeCell ref="B181:D181"/>
    <mergeCell ref="B183:D183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3:D193"/>
    <mergeCell ref="B222:D222"/>
    <mergeCell ref="B223:D223"/>
    <mergeCell ref="B224:D224"/>
    <mergeCell ref="B225:D225"/>
    <mergeCell ref="B226:D226"/>
    <mergeCell ref="B228:D228"/>
    <mergeCell ref="B229:D229"/>
    <mergeCell ref="B230:D230"/>
    <mergeCell ref="B231:D231"/>
    <mergeCell ref="B232:D232"/>
    <mergeCell ref="B234:D234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4:D244"/>
    <mergeCell ref="B99:D99"/>
    <mergeCell ref="B100:D100"/>
    <mergeCell ref="B101:D101"/>
    <mergeCell ref="B102:D102"/>
    <mergeCell ref="B103:D103"/>
    <mergeCell ref="B105:D105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1:D121"/>
    <mergeCell ref="B97:L97"/>
    <mergeCell ref="B246:D246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6:D256"/>
    <mergeCell ref="B258:D258"/>
    <mergeCell ref="B259:D259"/>
    <mergeCell ref="B260:D260"/>
    <mergeCell ref="B261:D261"/>
    <mergeCell ref="B262:D262"/>
    <mergeCell ref="B264:D264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4:D274"/>
    <mergeCell ref="B276:D276"/>
    <mergeCell ref="B277:D277"/>
    <mergeCell ref="B278:D278"/>
    <mergeCell ref="B279:D279"/>
    <mergeCell ref="B280:D280"/>
    <mergeCell ref="B282:D282"/>
    <mergeCell ref="B283:D283"/>
    <mergeCell ref="B284:D284"/>
    <mergeCell ref="B285:D285"/>
    <mergeCell ref="B286:D286"/>
    <mergeCell ref="B288:D288"/>
    <mergeCell ref="B289:D289"/>
    <mergeCell ref="B290:D290"/>
    <mergeCell ref="B291:D291"/>
    <mergeCell ref="B292:D292"/>
    <mergeCell ref="B327:D327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7:D337"/>
    <mergeCell ref="B339:D339"/>
    <mergeCell ref="B340:D340"/>
    <mergeCell ref="B341:D341"/>
    <mergeCell ref="B342:D342"/>
    <mergeCell ref="B343:D343"/>
    <mergeCell ref="B345:D345"/>
    <mergeCell ref="B346:D346"/>
    <mergeCell ref="B347:D347"/>
    <mergeCell ref="B348:D348"/>
    <mergeCell ref="B349:D349"/>
    <mergeCell ref="B378:D378"/>
    <mergeCell ref="B379:D379"/>
    <mergeCell ref="B380:D380"/>
    <mergeCell ref="B381:D381"/>
    <mergeCell ref="B382:D382"/>
    <mergeCell ref="B384:D384"/>
    <mergeCell ref="B385:D385"/>
    <mergeCell ref="B386:D386"/>
    <mergeCell ref="B387:D387"/>
    <mergeCell ref="B388:D388"/>
    <mergeCell ref="B390:D390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0:D400"/>
    <mergeCell ref="B429:D429"/>
    <mergeCell ref="B430:D430"/>
    <mergeCell ref="B431:D431"/>
    <mergeCell ref="B432:D432"/>
    <mergeCell ref="B433:D433"/>
    <mergeCell ref="B435:D435"/>
    <mergeCell ref="B436:D436"/>
    <mergeCell ref="B437:D437"/>
    <mergeCell ref="B438:D438"/>
    <mergeCell ref="B439:D439"/>
    <mergeCell ref="B441:D441"/>
    <mergeCell ref="B442:D442"/>
    <mergeCell ref="B443:D443"/>
    <mergeCell ref="B444:D444"/>
    <mergeCell ref="B445:D445"/>
    <mergeCell ref="B447:D447"/>
    <mergeCell ref="B448:D448"/>
    <mergeCell ref="B449:D449"/>
    <mergeCell ref="B450:D450"/>
    <mergeCell ref="B451:D451"/>
    <mergeCell ref="B453:D453"/>
    <mergeCell ref="B454:D454"/>
    <mergeCell ref="B455:D455"/>
    <mergeCell ref="B456:D456"/>
    <mergeCell ref="B457:D457"/>
    <mergeCell ref="B459:D459"/>
    <mergeCell ref="B460:D460"/>
    <mergeCell ref="B461:D461"/>
    <mergeCell ref="B462:D462"/>
    <mergeCell ref="B463:D463"/>
    <mergeCell ref="B195:D195"/>
    <mergeCell ref="B196:D196"/>
    <mergeCell ref="B197:D197"/>
    <mergeCell ref="B198:D198"/>
    <mergeCell ref="B199:D199"/>
    <mergeCell ref="B201:D201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1:D211"/>
    <mergeCell ref="B216:D216"/>
    <mergeCell ref="B217:D217"/>
    <mergeCell ref="B218:D218"/>
    <mergeCell ref="B219:D219"/>
    <mergeCell ref="B220:D220"/>
    <mergeCell ref="B214:L214"/>
    <mergeCell ref="B555:D555"/>
    <mergeCell ref="B556:D556"/>
    <mergeCell ref="B557:D557"/>
    <mergeCell ref="B558:D558"/>
    <mergeCell ref="B559:D559"/>
    <mergeCell ref="B561:D561"/>
    <mergeCell ref="B562:D562"/>
    <mergeCell ref="B563:D563"/>
    <mergeCell ref="B564:D564"/>
    <mergeCell ref="B565:D565"/>
    <mergeCell ref="B567:D567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7:D577"/>
    <mergeCell ref="B579:D579"/>
    <mergeCell ref="B580:D580"/>
    <mergeCell ref="B581:D581"/>
    <mergeCell ref="B582:D582"/>
    <mergeCell ref="B583:D583"/>
    <mergeCell ref="B585:D585"/>
    <mergeCell ref="B586:D586"/>
    <mergeCell ref="B587:D587"/>
    <mergeCell ref="B588:D588"/>
    <mergeCell ref="B589:D589"/>
    <mergeCell ref="B591:D591"/>
    <mergeCell ref="B592:D592"/>
    <mergeCell ref="B593:D593"/>
    <mergeCell ref="B594:D594"/>
    <mergeCell ref="B595:D595"/>
    <mergeCell ref="B597:D597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607:D607"/>
    <mergeCell ref="B609:D609"/>
    <mergeCell ref="B610:D610"/>
    <mergeCell ref="B611:D611"/>
    <mergeCell ref="B612:D612"/>
    <mergeCell ref="B613:D613"/>
    <mergeCell ref="B615:D615"/>
    <mergeCell ref="B616:D616"/>
    <mergeCell ref="B617:D617"/>
    <mergeCell ref="B618:D618"/>
    <mergeCell ref="B619:D619"/>
    <mergeCell ref="B621:D621"/>
    <mergeCell ref="B622:D622"/>
    <mergeCell ref="B623:D623"/>
    <mergeCell ref="B624:D624"/>
    <mergeCell ref="B625:D625"/>
    <mergeCell ref="B627:D627"/>
    <mergeCell ref="B628:D628"/>
    <mergeCell ref="B629:D629"/>
    <mergeCell ref="B630:D630"/>
    <mergeCell ref="B631:D631"/>
    <mergeCell ref="B633:D633"/>
    <mergeCell ref="B634:D634"/>
    <mergeCell ref="B635:D635"/>
    <mergeCell ref="B636:D636"/>
    <mergeCell ref="B637:D637"/>
    <mergeCell ref="B639:D639"/>
    <mergeCell ref="B640:D640"/>
    <mergeCell ref="B641:D641"/>
    <mergeCell ref="B642:D642"/>
    <mergeCell ref="B643:D643"/>
    <mergeCell ref="B645:D645"/>
    <mergeCell ref="B646:D646"/>
    <mergeCell ref="B647:D647"/>
    <mergeCell ref="B648:D648"/>
    <mergeCell ref="B649:D649"/>
    <mergeCell ref="B651:D651"/>
    <mergeCell ref="B652:D652"/>
    <mergeCell ref="B653:D653"/>
    <mergeCell ref="B654:D654"/>
    <mergeCell ref="B655:D655"/>
    <mergeCell ref="B657:D657"/>
    <mergeCell ref="B658:D658"/>
    <mergeCell ref="B659:D659"/>
    <mergeCell ref="B660:D660"/>
    <mergeCell ref="B661:D661"/>
    <mergeCell ref="B663:D663"/>
    <mergeCell ref="B664:D664"/>
    <mergeCell ref="B665:D665"/>
    <mergeCell ref="B666:D666"/>
    <mergeCell ref="B667:D667"/>
    <mergeCell ref="B294:D294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0:D310"/>
    <mergeCell ref="B312:D312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22:D322"/>
    <mergeCell ref="B325:L325"/>
    <mergeCell ref="B351:D351"/>
    <mergeCell ref="B352:D352"/>
    <mergeCell ref="B353:D353"/>
    <mergeCell ref="B354:D354"/>
    <mergeCell ref="B355:D355"/>
    <mergeCell ref="B357:D357"/>
    <mergeCell ref="B358:D358"/>
    <mergeCell ref="B359:D359"/>
    <mergeCell ref="B360:D360"/>
    <mergeCell ref="B361:D361"/>
    <mergeCell ref="B363:D363"/>
    <mergeCell ref="B364:D364"/>
    <mergeCell ref="B365:D365"/>
    <mergeCell ref="B366:D366"/>
    <mergeCell ref="B367:D367"/>
    <mergeCell ref="B372:D372"/>
    <mergeCell ref="B373:D373"/>
    <mergeCell ref="B374:D374"/>
    <mergeCell ref="B375:D375"/>
    <mergeCell ref="B376:D376"/>
    <mergeCell ref="B370:L370"/>
    <mergeCell ref="B402:D402"/>
    <mergeCell ref="B403:D403"/>
    <mergeCell ref="B404:D404"/>
    <mergeCell ref="B405:D405"/>
    <mergeCell ref="B406:D406"/>
    <mergeCell ref="B408:D408"/>
    <mergeCell ref="B409:D409"/>
    <mergeCell ref="B410:D410"/>
    <mergeCell ref="B411:D411"/>
    <mergeCell ref="B412:D412"/>
    <mergeCell ref="B414:D414"/>
    <mergeCell ref="B415:D415"/>
    <mergeCell ref="B416:D416"/>
    <mergeCell ref="B417:D417"/>
    <mergeCell ref="B418:D418"/>
    <mergeCell ref="B420:D420"/>
    <mergeCell ref="B421:D421"/>
    <mergeCell ref="B422:D422"/>
    <mergeCell ref="B423:D423"/>
    <mergeCell ref="B424:D424"/>
    <mergeCell ref="B427:L427"/>
    <mergeCell ref="B465:D465"/>
    <mergeCell ref="B466:D466"/>
    <mergeCell ref="B467:D467"/>
    <mergeCell ref="B468:D468"/>
    <mergeCell ref="B469:D469"/>
    <mergeCell ref="B471:D471"/>
    <mergeCell ref="B472:D472"/>
    <mergeCell ref="B473:D473"/>
    <mergeCell ref="B474:D474"/>
    <mergeCell ref="B475:D475"/>
    <mergeCell ref="B477:D477"/>
    <mergeCell ref="B478:D478"/>
    <mergeCell ref="B479:D479"/>
    <mergeCell ref="B480:D480"/>
    <mergeCell ref="B481:D481"/>
    <mergeCell ref="B484:L484"/>
    <mergeCell ref="B486:D486"/>
    <mergeCell ref="B487:D487"/>
    <mergeCell ref="B488:D488"/>
    <mergeCell ref="B489:D489"/>
    <mergeCell ref="B490:D490"/>
    <mergeCell ref="B493:L493"/>
    <mergeCell ref="B495:D495"/>
    <mergeCell ref="B496:D496"/>
    <mergeCell ref="B497:D497"/>
    <mergeCell ref="B498:D498"/>
    <mergeCell ref="B499:D499"/>
    <mergeCell ref="B501:D501"/>
    <mergeCell ref="B502:D502"/>
    <mergeCell ref="B503:D503"/>
    <mergeCell ref="B504:D504"/>
    <mergeCell ref="B505:D505"/>
    <mergeCell ref="B507:D507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7:D517"/>
    <mergeCell ref="B519:D519"/>
    <mergeCell ref="B520:D520"/>
    <mergeCell ref="B521:D521"/>
    <mergeCell ref="B522:D522"/>
    <mergeCell ref="B523:D523"/>
    <mergeCell ref="B526:L526"/>
    <mergeCell ref="B528:D528"/>
    <mergeCell ref="B529:D529"/>
    <mergeCell ref="B530:D530"/>
    <mergeCell ref="B531:D531"/>
    <mergeCell ref="B532:D532"/>
    <mergeCell ref="B534:D534"/>
    <mergeCell ref="B535:D535"/>
    <mergeCell ref="B536:D536"/>
    <mergeCell ref="B537:D537"/>
    <mergeCell ref="B538:D538"/>
    <mergeCell ref="B540:D540"/>
    <mergeCell ref="B541:D541"/>
    <mergeCell ref="B542:D542"/>
    <mergeCell ref="B543:D543"/>
    <mergeCell ref="B544:D544"/>
    <mergeCell ref="B549:D549"/>
    <mergeCell ref="B550:D550"/>
    <mergeCell ref="B551:D551"/>
    <mergeCell ref="B552:D552"/>
    <mergeCell ref="B553:D553"/>
    <mergeCell ref="B547:L547"/>
  </mergeCells>
  <pageMargins left="0.39375" right="0.39375" top="0.5902778" bottom="0.39375" header="0.1965278" footer="0.1576389"/>
  <pageSetup paperSize="9" orientation="portrait" fitToHeight="0"/>
  <headerFooter>
    <oddFooter>&amp;LOTSKP 2025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2025-09-10T08:41:20Z</dcterms:modified>
</cp:coreProperties>
</file>